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385" tabRatio="913" firstSheet="7" activeTab="25"/>
  </bookViews>
  <sheets>
    <sheet name="пн1-7,11" sheetId="2" r:id="rId1"/>
    <sheet name="вт2-7,11" sheetId="3" r:id="rId2"/>
    <sheet name="ср3-7,11" sheetId="4" r:id="rId3"/>
    <sheet name="чт4-7,11" sheetId="5" r:id="rId4"/>
    <sheet name="пт5-7,11" sheetId="6" r:id="rId5"/>
    <sheet name="сб6-7,11" sheetId="25" r:id="rId6"/>
    <sheet name="пн7-7,11" sheetId="7" r:id="rId7"/>
    <sheet name="вт8-7,11" sheetId="8" r:id="rId8"/>
    <sheet name="ср9-7,11" sheetId="9" r:id="rId9"/>
    <sheet name="чт10-7,11" sheetId="10" r:id="rId10"/>
    <sheet name="пт11-7,11" sheetId="11" r:id="rId11"/>
    <sheet name="сб12-7,11" sheetId="26" r:id="rId12"/>
    <sheet name="Лист6" sheetId="27" r:id="rId13"/>
    <sheet name="ПН 1" sheetId="12" r:id="rId14"/>
    <sheet name="ВТ 2" sheetId="13" r:id="rId15"/>
    <sheet name="СР 3" sheetId="14" r:id="rId16"/>
    <sheet name="ЧТ 4" sheetId="15" r:id="rId17"/>
    <sheet name="ПТ 5" sheetId="16" r:id="rId18"/>
    <sheet name="СБ 6" sheetId="22" r:id="rId19"/>
    <sheet name="ПН 7" sheetId="17" r:id="rId20"/>
    <sheet name="ВТ 8" sheetId="18" r:id="rId21"/>
    <sheet name="СР 9" sheetId="19" r:id="rId22"/>
    <sheet name="ЧТ 10" sheetId="20" r:id="rId23"/>
    <sheet name="ПТ 11" sheetId="21" r:id="rId24"/>
    <sheet name="СБ 12" sheetId="23" r:id="rId25"/>
    <sheet name="Лист3" sheetId="24" r:id="rId2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4" l="1"/>
  <c r="D19" i="27"/>
  <c r="E19" i="27"/>
  <c r="F19" i="27"/>
  <c r="G19" i="27"/>
  <c r="H19" i="27"/>
  <c r="I19" i="27"/>
  <c r="J19" i="27"/>
  <c r="K19" i="27"/>
  <c r="L19" i="27"/>
  <c r="M19" i="27"/>
  <c r="C19" i="27"/>
  <c r="N24" i="11"/>
  <c r="J23" i="10"/>
  <c r="D23" i="9"/>
  <c r="E23" i="9"/>
  <c r="F23" i="9"/>
  <c r="G23" i="9"/>
  <c r="H23" i="9"/>
  <c r="I23" i="9"/>
  <c r="J23" i="9"/>
  <c r="K23" i="9"/>
  <c r="L23" i="9"/>
  <c r="M23" i="9"/>
  <c r="N23" i="9"/>
  <c r="C23" i="9"/>
  <c r="J22" i="8"/>
  <c r="D24" i="6"/>
  <c r="E24" i="6"/>
  <c r="F24" i="6"/>
  <c r="G24" i="6"/>
  <c r="H24" i="6"/>
  <c r="I24" i="6"/>
  <c r="J24" i="6"/>
  <c r="K24" i="6"/>
  <c r="L24" i="6"/>
  <c r="M24" i="6"/>
  <c r="N24" i="6"/>
  <c r="C24" i="6"/>
  <c r="E27" i="4"/>
  <c r="N27" i="4"/>
  <c r="J24" i="3"/>
  <c r="D11" i="26"/>
  <c r="E11" i="26"/>
  <c r="F11" i="26"/>
  <c r="G11" i="26"/>
  <c r="H11" i="26"/>
  <c r="I11" i="26"/>
  <c r="J11" i="26"/>
  <c r="K11" i="26"/>
  <c r="L11" i="26"/>
  <c r="M11" i="26"/>
  <c r="N11" i="26"/>
  <c r="D21" i="11"/>
  <c r="D24" i="11" s="1"/>
  <c r="E21" i="11"/>
  <c r="E24" i="11" s="1"/>
  <c r="F21" i="11"/>
  <c r="F24" i="11" s="1"/>
  <c r="G21" i="11"/>
  <c r="G24" i="11" s="1"/>
  <c r="H21" i="11"/>
  <c r="H24" i="11" s="1"/>
  <c r="I21" i="11"/>
  <c r="I24" i="11" s="1"/>
  <c r="J21" i="11"/>
  <c r="J24" i="11" s="1"/>
  <c r="K21" i="11"/>
  <c r="K24" i="11" s="1"/>
  <c r="L21" i="11"/>
  <c r="L24" i="11" s="1"/>
  <c r="M21" i="11"/>
  <c r="M24" i="11" s="1"/>
  <c r="D12" i="11"/>
  <c r="E12" i="11"/>
  <c r="F12" i="11"/>
  <c r="G12" i="11"/>
  <c r="H12" i="11"/>
  <c r="I12" i="11"/>
  <c r="J12" i="11"/>
  <c r="K12" i="11"/>
  <c r="L12" i="11"/>
  <c r="M12" i="11"/>
  <c r="N12" i="11"/>
  <c r="D10" i="10"/>
  <c r="E10" i="10"/>
  <c r="F10" i="10"/>
  <c r="G10" i="10"/>
  <c r="H10" i="10"/>
  <c r="I10" i="10"/>
  <c r="J10" i="10"/>
  <c r="K10" i="10"/>
  <c r="L10" i="10"/>
  <c r="M10" i="10"/>
  <c r="N10" i="10"/>
  <c r="D21" i="10"/>
  <c r="D23" i="10" s="1"/>
  <c r="E21" i="10"/>
  <c r="E23" i="10" s="1"/>
  <c r="F21" i="10"/>
  <c r="F23" i="10" s="1"/>
  <c r="G21" i="10"/>
  <c r="G23" i="10" s="1"/>
  <c r="H21" i="10"/>
  <c r="H23" i="10" s="1"/>
  <c r="I21" i="10"/>
  <c r="I23" i="10" s="1"/>
  <c r="J21" i="10"/>
  <c r="K21" i="10"/>
  <c r="K23" i="10" s="1"/>
  <c r="L21" i="10"/>
  <c r="L23" i="10" s="1"/>
  <c r="M21" i="10"/>
  <c r="M23" i="10" s="1"/>
  <c r="N21" i="10"/>
  <c r="N23" i="10" s="1"/>
  <c r="D21" i="9"/>
  <c r="E21" i="9"/>
  <c r="F21" i="9"/>
  <c r="G21" i="9"/>
  <c r="H21" i="9"/>
  <c r="I21" i="9"/>
  <c r="J21" i="9"/>
  <c r="K21" i="9"/>
  <c r="L21" i="9"/>
  <c r="M21" i="9"/>
  <c r="N21" i="9"/>
  <c r="D11" i="8"/>
  <c r="E11" i="8"/>
  <c r="F11" i="8"/>
  <c r="G11" i="8"/>
  <c r="H11" i="8"/>
  <c r="I11" i="8"/>
  <c r="J11" i="8"/>
  <c r="K11" i="8"/>
  <c r="L11" i="8"/>
  <c r="M11" i="8"/>
  <c r="N11" i="8"/>
  <c r="D20" i="8"/>
  <c r="D22" i="8" s="1"/>
  <c r="E20" i="8"/>
  <c r="E22" i="8" s="1"/>
  <c r="F20" i="8"/>
  <c r="F22" i="8" s="1"/>
  <c r="G20" i="8"/>
  <c r="G22" i="8" s="1"/>
  <c r="H20" i="8"/>
  <c r="H22" i="8" s="1"/>
  <c r="I20" i="8"/>
  <c r="I22" i="8" s="1"/>
  <c r="J20" i="8"/>
  <c r="K20" i="8"/>
  <c r="K22" i="8" s="1"/>
  <c r="L20" i="8"/>
  <c r="L22" i="8" s="1"/>
  <c r="M20" i="8"/>
  <c r="M22" i="8" s="1"/>
  <c r="N20" i="8"/>
  <c r="N22" i="8" s="1"/>
  <c r="D22" i="7"/>
  <c r="D24" i="7" s="1"/>
  <c r="E22" i="7"/>
  <c r="E24" i="7" s="1"/>
  <c r="F22" i="7"/>
  <c r="F24" i="7" s="1"/>
  <c r="G22" i="7"/>
  <c r="G24" i="7" s="1"/>
  <c r="H22" i="7"/>
  <c r="H24" i="7" s="1"/>
  <c r="I22" i="7"/>
  <c r="I24" i="7" s="1"/>
  <c r="J22" i="7"/>
  <c r="J24" i="7" s="1"/>
  <c r="K22" i="7"/>
  <c r="K24" i="7" s="1"/>
  <c r="L22" i="7"/>
  <c r="L24" i="7" s="1"/>
  <c r="M22" i="7"/>
  <c r="M24" i="7" s="1"/>
  <c r="N22" i="7"/>
  <c r="N24" i="7" s="1"/>
  <c r="D12" i="7"/>
  <c r="E12" i="7"/>
  <c r="F12" i="7"/>
  <c r="G12" i="7"/>
  <c r="H12" i="7"/>
  <c r="I12" i="7"/>
  <c r="J12" i="7"/>
  <c r="K12" i="7"/>
  <c r="L12" i="7"/>
  <c r="M12" i="7"/>
  <c r="N12" i="7"/>
  <c r="I10" i="25"/>
  <c r="J10" i="25"/>
  <c r="D10" i="6"/>
  <c r="E10" i="6"/>
  <c r="F10" i="6"/>
  <c r="G10" i="6"/>
  <c r="H10" i="6"/>
  <c r="I10" i="6"/>
  <c r="J10" i="6"/>
  <c r="K10" i="6"/>
  <c r="L10" i="6"/>
  <c r="M10" i="6"/>
  <c r="N10" i="6"/>
  <c r="D22" i="6"/>
  <c r="E22" i="6"/>
  <c r="F22" i="6"/>
  <c r="G22" i="6"/>
  <c r="H22" i="6"/>
  <c r="I22" i="6"/>
  <c r="J22" i="6"/>
  <c r="K22" i="6"/>
  <c r="L22" i="6"/>
  <c r="M22" i="6"/>
  <c r="N22" i="6"/>
  <c r="D19" i="5"/>
  <c r="E19" i="5"/>
  <c r="E21" i="5" s="1"/>
  <c r="F19" i="5"/>
  <c r="G19" i="5"/>
  <c r="G21" i="5" s="1"/>
  <c r="H19" i="5"/>
  <c r="I19" i="5"/>
  <c r="I21" i="5" s="1"/>
  <c r="J19" i="5"/>
  <c r="K19" i="5"/>
  <c r="K21" i="5" s="1"/>
  <c r="L19" i="5"/>
  <c r="M19" i="5"/>
  <c r="M21" i="5" s="1"/>
  <c r="N19" i="5"/>
  <c r="D11" i="5"/>
  <c r="D21" i="5" s="1"/>
  <c r="E11" i="5"/>
  <c r="F11" i="5"/>
  <c r="F21" i="5" s="1"/>
  <c r="G11" i="5"/>
  <c r="H11" i="5"/>
  <c r="H21" i="5" s="1"/>
  <c r="I11" i="5"/>
  <c r="J11" i="5"/>
  <c r="J21" i="5" s="1"/>
  <c r="K11" i="5"/>
  <c r="L11" i="5"/>
  <c r="L21" i="5" s="1"/>
  <c r="M11" i="5"/>
  <c r="N11" i="5"/>
  <c r="N21" i="5" s="1"/>
  <c r="D25" i="4"/>
  <c r="D27" i="4" s="1"/>
  <c r="E25" i="4"/>
  <c r="F25" i="4"/>
  <c r="F27" i="4" s="1"/>
  <c r="G25" i="4"/>
  <c r="G27" i="4" s="1"/>
  <c r="H25" i="4"/>
  <c r="H27" i="4" s="1"/>
  <c r="I25" i="4"/>
  <c r="I27" i="4" s="1"/>
  <c r="J25" i="4"/>
  <c r="J27" i="4" s="1"/>
  <c r="K25" i="4"/>
  <c r="K27" i="4" s="1"/>
  <c r="L25" i="4"/>
  <c r="L27" i="4" s="1"/>
  <c r="M25" i="4"/>
  <c r="M27" i="4" s="1"/>
  <c r="N25" i="4"/>
  <c r="D12" i="4"/>
  <c r="E12" i="4"/>
  <c r="F12" i="4"/>
  <c r="G12" i="4"/>
  <c r="H12" i="4"/>
  <c r="I12" i="4"/>
  <c r="J12" i="4"/>
  <c r="K12" i="4"/>
  <c r="L12" i="4"/>
  <c r="M12" i="4"/>
  <c r="N12" i="4"/>
  <c r="D11" i="3"/>
  <c r="E11" i="3"/>
  <c r="F11" i="3"/>
  <c r="G11" i="3"/>
  <c r="H11" i="3"/>
  <c r="I11" i="3"/>
  <c r="J11" i="3"/>
  <c r="K11" i="3"/>
  <c r="L11" i="3"/>
  <c r="M11" i="3"/>
  <c r="N11" i="3"/>
  <c r="D22" i="3"/>
  <c r="D24" i="3" s="1"/>
  <c r="E22" i="3"/>
  <c r="E24" i="3" s="1"/>
  <c r="F22" i="3"/>
  <c r="F24" i="3" s="1"/>
  <c r="G22" i="3"/>
  <c r="G24" i="3" s="1"/>
  <c r="H22" i="3"/>
  <c r="H24" i="3" s="1"/>
  <c r="I22" i="3"/>
  <c r="I24" i="3" s="1"/>
  <c r="J22" i="3"/>
  <c r="K22" i="3"/>
  <c r="K24" i="3" s="1"/>
  <c r="L22" i="3"/>
  <c r="L24" i="3" s="1"/>
  <c r="M22" i="3"/>
  <c r="M24" i="3" s="1"/>
  <c r="N22" i="3"/>
  <c r="N24" i="3" s="1"/>
  <c r="D21" i="2"/>
  <c r="D23" i="2" s="1"/>
  <c r="E21" i="2"/>
  <c r="E23" i="2" s="1"/>
  <c r="F21" i="2"/>
  <c r="F23" i="2" s="1"/>
  <c r="G21" i="2"/>
  <c r="G23" i="2" s="1"/>
  <c r="H21" i="2"/>
  <c r="H23" i="2" s="1"/>
  <c r="I21" i="2"/>
  <c r="I23" i="2" s="1"/>
  <c r="J21" i="2"/>
  <c r="J23" i="2" s="1"/>
  <c r="K21" i="2"/>
  <c r="K23" i="2" s="1"/>
  <c r="L21" i="2"/>
  <c r="L23" i="2" s="1"/>
  <c r="M21" i="2"/>
  <c r="M23" i="2" s="1"/>
  <c r="N21" i="2"/>
  <c r="N23" i="2" s="1"/>
  <c r="C21" i="9"/>
  <c r="D21" i="20"/>
  <c r="E21" i="20"/>
  <c r="F21" i="20"/>
  <c r="G21" i="20"/>
  <c r="H21" i="20"/>
  <c r="I21" i="20"/>
  <c r="J21" i="20"/>
  <c r="K21" i="20"/>
  <c r="L21" i="20"/>
  <c r="M21" i="20"/>
  <c r="N21" i="20"/>
  <c r="C21" i="20"/>
  <c r="D21" i="19"/>
  <c r="E21" i="19"/>
  <c r="F21" i="19"/>
  <c r="G21" i="19"/>
  <c r="H21" i="19"/>
  <c r="I21" i="19"/>
  <c r="J21" i="19"/>
  <c r="K21" i="19"/>
  <c r="L21" i="19"/>
  <c r="M21" i="19"/>
  <c r="N21" i="19"/>
  <c r="C21" i="19"/>
  <c r="D22" i="17"/>
  <c r="E22" i="17"/>
  <c r="F22" i="17"/>
  <c r="G22" i="17"/>
  <c r="H22" i="17"/>
  <c r="I22" i="17"/>
  <c r="J22" i="17"/>
  <c r="K22" i="17"/>
  <c r="L22" i="17"/>
  <c r="M22" i="17"/>
  <c r="N22" i="17"/>
  <c r="C22" i="17"/>
  <c r="D22" i="16"/>
  <c r="E22" i="16"/>
  <c r="F22" i="16"/>
  <c r="G22" i="16"/>
  <c r="H22" i="16"/>
  <c r="I22" i="16"/>
  <c r="J22" i="16"/>
  <c r="K22" i="16"/>
  <c r="L22" i="16"/>
  <c r="M22" i="16"/>
  <c r="N22" i="16"/>
  <c r="C22" i="16"/>
  <c r="D25" i="14"/>
  <c r="E25" i="14"/>
  <c r="F25" i="14"/>
  <c r="G25" i="14"/>
  <c r="H25" i="14"/>
  <c r="I25" i="14"/>
  <c r="J25" i="14"/>
  <c r="K25" i="14"/>
  <c r="L25" i="14"/>
  <c r="M25" i="14"/>
  <c r="C25" i="14"/>
  <c r="D22" i="13"/>
  <c r="E22" i="13"/>
  <c r="F22" i="13"/>
  <c r="G22" i="13"/>
  <c r="H22" i="13"/>
  <c r="I22" i="13"/>
  <c r="J22" i="13"/>
  <c r="K22" i="13"/>
  <c r="L22" i="13"/>
  <c r="M22" i="13"/>
  <c r="N22" i="13"/>
  <c r="C22" i="13"/>
  <c r="D11" i="23"/>
  <c r="E11" i="23"/>
  <c r="F11" i="23"/>
  <c r="G11" i="23"/>
  <c r="H11" i="23"/>
  <c r="I11" i="23"/>
  <c r="J11" i="23"/>
  <c r="K11" i="23"/>
  <c r="L11" i="23"/>
  <c r="M11" i="23"/>
  <c r="N11" i="23"/>
  <c r="D12" i="21"/>
  <c r="E12" i="21"/>
  <c r="F12" i="21"/>
  <c r="G12" i="21"/>
  <c r="H12" i="21"/>
  <c r="I12" i="21"/>
  <c r="J12" i="21"/>
  <c r="K12" i="21"/>
  <c r="L12" i="21"/>
  <c r="M12" i="21"/>
  <c r="N12" i="21"/>
  <c r="D10" i="20"/>
  <c r="E10" i="20"/>
  <c r="F10" i="20"/>
  <c r="G10" i="20"/>
  <c r="H10" i="20"/>
  <c r="I10" i="20"/>
  <c r="J10" i="20"/>
  <c r="K10" i="20"/>
  <c r="L10" i="20"/>
  <c r="M10" i="20"/>
  <c r="N10" i="20"/>
  <c r="N10" i="19"/>
  <c r="D10" i="19"/>
  <c r="E10" i="19"/>
  <c r="F10" i="19"/>
  <c r="G10" i="19"/>
  <c r="H10" i="19"/>
  <c r="I10" i="19"/>
  <c r="J10" i="19"/>
  <c r="K10" i="19"/>
  <c r="L10" i="19"/>
  <c r="M10" i="19"/>
  <c r="D11" i="18"/>
  <c r="E11" i="18"/>
  <c r="F11" i="18"/>
  <c r="G11" i="18"/>
  <c r="H11" i="18"/>
  <c r="I11" i="18"/>
  <c r="J11" i="18"/>
  <c r="K11" i="18"/>
  <c r="L11" i="18"/>
  <c r="M11" i="18"/>
  <c r="N11" i="18"/>
  <c r="D12" i="17"/>
  <c r="E12" i="17"/>
  <c r="F12" i="17"/>
  <c r="G12" i="17"/>
  <c r="H12" i="17"/>
  <c r="I12" i="17"/>
  <c r="J12" i="17"/>
  <c r="K12" i="17"/>
  <c r="L12" i="17"/>
  <c r="M12" i="17"/>
  <c r="N12" i="17"/>
  <c r="D10" i="22"/>
  <c r="E10" i="22"/>
  <c r="F10" i="22"/>
  <c r="G10" i="22"/>
  <c r="H10" i="22"/>
  <c r="I10" i="22"/>
  <c r="J10" i="22"/>
  <c r="K10" i="22"/>
  <c r="L10" i="22"/>
  <c r="M10" i="22"/>
  <c r="N10" i="22"/>
  <c r="D10" i="16"/>
  <c r="E10" i="16"/>
  <c r="F10" i="16"/>
  <c r="G10" i="16"/>
  <c r="H10" i="16"/>
  <c r="I10" i="16"/>
  <c r="J10" i="16"/>
  <c r="K10" i="16"/>
  <c r="L10" i="16"/>
  <c r="M10" i="16"/>
  <c r="N10" i="16"/>
  <c r="D11" i="15"/>
  <c r="E11" i="15"/>
  <c r="F11" i="15"/>
  <c r="G11" i="15"/>
  <c r="H11" i="15"/>
  <c r="I11" i="15"/>
  <c r="J11" i="15"/>
  <c r="K11" i="15"/>
  <c r="L11" i="15"/>
  <c r="M11" i="15"/>
  <c r="N11" i="15"/>
  <c r="D12" i="14"/>
  <c r="E12" i="14"/>
  <c r="F12" i="14"/>
  <c r="G12" i="14"/>
  <c r="H12" i="14"/>
  <c r="I12" i="14"/>
  <c r="J12" i="14"/>
  <c r="K12" i="14"/>
  <c r="L12" i="14"/>
  <c r="M12" i="14"/>
  <c r="N12" i="14"/>
  <c r="D11" i="13"/>
  <c r="E11" i="13"/>
  <c r="F11" i="13"/>
  <c r="G11" i="13"/>
  <c r="H11" i="13"/>
  <c r="I11" i="13"/>
  <c r="J11" i="13"/>
  <c r="K11" i="13"/>
  <c r="L11" i="13"/>
  <c r="M11" i="13"/>
  <c r="N11" i="13"/>
  <c r="D12" i="12"/>
  <c r="E12" i="12"/>
  <c r="F12" i="12"/>
  <c r="G12" i="12"/>
  <c r="H12" i="12"/>
  <c r="I12" i="12"/>
  <c r="J12" i="12"/>
  <c r="K12" i="12"/>
  <c r="L12" i="12"/>
  <c r="M12" i="12"/>
  <c r="N12" i="12"/>
  <c r="C12" i="17"/>
  <c r="C11" i="18"/>
  <c r="C12" i="21"/>
  <c r="C11" i="23"/>
  <c r="C11" i="15"/>
  <c r="C12" i="11"/>
  <c r="N7" i="25"/>
  <c r="N10" i="25" s="1"/>
  <c r="N12" i="25" s="1"/>
  <c r="M7" i="25"/>
  <c r="M10" i="25" s="1"/>
  <c r="M12" i="25" s="1"/>
  <c r="L7" i="25"/>
  <c r="L10" i="25" s="1"/>
  <c r="L12" i="25" s="1"/>
  <c r="K7" i="25"/>
  <c r="K10" i="25" s="1"/>
  <c r="K12" i="25" s="1"/>
  <c r="H7" i="25"/>
  <c r="H10" i="25" s="1"/>
  <c r="H12" i="25" s="1"/>
  <c r="G7" i="25"/>
  <c r="G10" i="25" s="1"/>
  <c r="G12" i="25" s="1"/>
  <c r="F7" i="25"/>
  <c r="F10" i="25" s="1"/>
  <c r="F12" i="25" s="1"/>
  <c r="E7" i="25"/>
  <c r="E10" i="25" s="1"/>
  <c r="E12" i="25" s="1"/>
  <c r="D7" i="25"/>
  <c r="D10" i="25" s="1"/>
  <c r="D12" i="25" s="1"/>
  <c r="N8" i="6"/>
  <c r="M8" i="6"/>
  <c r="L8" i="6"/>
  <c r="K8" i="6"/>
  <c r="H8" i="6"/>
  <c r="G8" i="6"/>
  <c r="F8" i="6"/>
  <c r="E8" i="6"/>
  <c r="D8" i="6"/>
  <c r="C11" i="5"/>
  <c r="C12" i="4"/>
  <c r="N14" i="4"/>
  <c r="M14" i="4"/>
  <c r="L14" i="4"/>
  <c r="K14" i="4"/>
  <c r="I14" i="4"/>
  <c r="H14" i="4"/>
  <c r="G14" i="4"/>
  <c r="F14" i="4"/>
  <c r="E14" i="4"/>
  <c r="D14" i="4"/>
  <c r="C11" i="26"/>
  <c r="C21" i="11"/>
  <c r="C24" i="11" s="1"/>
  <c r="C21" i="10"/>
  <c r="C23" i="10" s="1"/>
  <c r="C10" i="10"/>
  <c r="C10" i="9"/>
  <c r="C11" i="8"/>
  <c r="C20" i="8"/>
  <c r="C22" i="8" s="1"/>
  <c r="C22" i="7"/>
  <c r="C24" i="7" s="1"/>
  <c r="C12" i="7"/>
  <c r="C10" i="25"/>
  <c r="C22" i="6"/>
  <c r="C10" i="6"/>
  <c r="C19" i="5"/>
  <c r="C21" i="5" s="1"/>
  <c r="C25" i="4"/>
  <c r="C27" i="4" s="1"/>
  <c r="C22" i="3"/>
  <c r="C24" i="3" s="1"/>
  <c r="C11" i="3"/>
  <c r="C21" i="2"/>
  <c r="C23" i="2" s="1"/>
  <c r="D12" i="2"/>
  <c r="E12" i="2"/>
  <c r="F12" i="2"/>
  <c r="G12" i="2"/>
  <c r="H12" i="2"/>
  <c r="I12" i="2"/>
  <c r="J12" i="2"/>
  <c r="K12" i="2"/>
  <c r="L12" i="2"/>
  <c r="M12" i="2"/>
  <c r="N12" i="2"/>
  <c r="C12" i="2"/>
  <c r="N13" i="26"/>
  <c r="M13" i="26"/>
  <c r="L13" i="26"/>
  <c r="K13" i="26"/>
  <c r="J13" i="26"/>
  <c r="I13" i="26"/>
  <c r="H13" i="26"/>
  <c r="G13" i="26"/>
  <c r="F13" i="26"/>
  <c r="E13" i="26"/>
  <c r="D13" i="26"/>
  <c r="C13" i="26"/>
  <c r="J12" i="25"/>
  <c r="I12" i="25"/>
  <c r="C12" i="25"/>
  <c r="D18" i="24" l="1"/>
  <c r="E18" i="24"/>
  <c r="F18" i="24"/>
  <c r="G18" i="24"/>
  <c r="H18" i="24"/>
  <c r="I18" i="24"/>
  <c r="J18" i="24"/>
  <c r="K18" i="24"/>
  <c r="L18" i="24"/>
  <c r="M18" i="24"/>
  <c r="E23" i="16"/>
  <c r="G23" i="16"/>
  <c r="I23" i="16"/>
  <c r="K23" i="16"/>
  <c r="M23" i="16"/>
  <c r="E23" i="13"/>
  <c r="G23" i="13"/>
  <c r="I23" i="13"/>
  <c r="K23" i="13"/>
  <c r="M23" i="13"/>
  <c r="C23" i="13"/>
  <c r="D23" i="21"/>
  <c r="E23" i="21"/>
  <c r="F23" i="21"/>
  <c r="G23" i="21"/>
  <c r="H23" i="21"/>
  <c r="I23" i="21"/>
  <c r="J23" i="21"/>
  <c r="K23" i="21"/>
  <c r="L23" i="21"/>
  <c r="M23" i="21"/>
  <c r="N23" i="21"/>
  <c r="C23" i="21"/>
  <c r="D23" i="17"/>
  <c r="E23" i="17"/>
  <c r="F23" i="17"/>
  <c r="G23" i="17"/>
  <c r="H23" i="17"/>
  <c r="I23" i="17"/>
  <c r="J23" i="17"/>
  <c r="K23" i="17"/>
  <c r="L23" i="17"/>
  <c r="M23" i="17"/>
  <c r="N23" i="17"/>
  <c r="C23" i="17"/>
  <c r="C12" i="14"/>
  <c r="C27" i="14" s="1"/>
  <c r="C11" i="13"/>
  <c r="D13" i="23"/>
  <c r="E13" i="23"/>
  <c r="F13" i="23"/>
  <c r="G13" i="23"/>
  <c r="H13" i="23"/>
  <c r="I13" i="23"/>
  <c r="J13" i="23"/>
  <c r="K13" i="23"/>
  <c r="L13" i="23"/>
  <c r="M13" i="23"/>
  <c r="N13" i="23"/>
  <c r="C13" i="23"/>
  <c r="D21" i="21"/>
  <c r="E21" i="21"/>
  <c r="F21" i="21"/>
  <c r="G21" i="21"/>
  <c r="H21" i="21"/>
  <c r="I21" i="21"/>
  <c r="J21" i="21"/>
  <c r="K21" i="21"/>
  <c r="L21" i="21"/>
  <c r="M21" i="21"/>
  <c r="N21" i="21"/>
  <c r="C21" i="21"/>
  <c r="D22" i="20"/>
  <c r="E22" i="20"/>
  <c r="F22" i="20"/>
  <c r="G22" i="20"/>
  <c r="H22" i="20"/>
  <c r="I22" i="20"/>
  <c r="J22" i="20"/>
  <c r="K22" i="20"/>
  <c r="L22" i="20"/>
  <c r="M22" i="20"/>
  <c r="N22" i="20"/>
  <c r="C10" i="20"/>
  <c r="C22" i="20" s="1"/>
  <c r="D22" i="19"/>
  <c r="E22" i="19"/>
  <c r="F22" i="19"/>
  <c r="G22" i="19"/>
  <c r="H22" i="19"/>
  <c r="I22" i="19"/>
  <c r="J22" i="19"/>
  <c r="K22" i="19"/>
  <c r="L22" i="19"/>
  <c r="M22" i="19"/>
  <c r="N22" i="19"/>
  <c r="C10" i="19"/>
  <c r="C22" i="19" s="1"/>
  <c r="D20" i="18"/>
  <c r="D21" i="18" s="1"/>
  <c r="E20" i="18"/>
  <c r="E21" i="18" s="1"/>
  <c r="F20" i="18"/>
  <c r="F21" i="18" s="1"/>
  <c r="G20" i="18"/>
  <c r="G21" i="18" s="1"/>
  <c r="H20" i="18"/>
  <c r="H21" i="18" s="1"/>
  <c r="I20" i="18"/>
  <c r="I21" i="18" s="1"/>
  <c r="J20" i="18"/>
  <c r="J21" i="18" s="1"/>
  <c r="K20" i="18"/>
  <c r="K21" i="18" s="1"/>
  <c r="L20" i="18"/>
  <c r="L21" i="18" s="1"/>
  <c r="M20" i="18"/>
  <c r="M21" i="18" s="1"/>
  <c r="N20" i="18"/>
  <c r="C20" i="18"/>
  <c r="C21" i="18" s="1"/>
  <c r="N21" i="18"/>
  <c r="D22" i="22"/>
  <c r="E22" i="22"/>
  <c r="F22" i="22"/>
  <c r="G22" i="22"/>
  <c r="H22" i="22"/>
  <c r="I22" i="22"/>
  <c r="J22" i="22"/>
  <c r="K22" i="22"/>
  <c r="L22" i="22"/>
  <c r="M22" i="22"/>
  <c r="N22" i="22"/>
  <c r="C10" i="22"/>
  <c r="C22" i="22" s="1"/>
  <c r="D23" i="16"/>
  <c r="F23" i="16"/>
  <c r="H23" i="16"/>
  <c r="J23" i="16"/>
  <c r="L23" i="16"/>
  <c r="N23" i="16"/>
  <c r="C10" i="16"/>
  <c r="C23" i="16" s="1"/>
  <c r="D19" i="15"/>
  <c r="E19" i="15"/>
  <c r="F19" i="15"/>
  <c r="G19" i="15"/>
  <c r="H19" i="15"/>
  <c r="I19" i="15"/>
  <c r="J19" i="15"/>
  <c r="K19" i="15"/>
  <c r="L19" i="15"/>
  <c r="M19" i="15"/>
  <c r="N19" i="15"/>
  <c r="C19" i="15"/>
  <c r="N20" i="15"/>
  <c r="D20" i="15"/>
  <c r="F20" i="15"/>
  <c r="H20" i="15"/>
  <c r="J20" i="15"/>
  <c r="L20" i="15"/>
  <c r="C20" i="15"/>
  <c r="N25" i="14"/>
  <c r="N27" i="14" s="1"/>
  <c r="D27" i="14"/>
  <c r="E27" i="14"/>
  <c r="F27" i="14"/>
  <c r="G27" i="14"/>
  <c r="H27" i="14"/>
  <c r="I27" i="14"/>
  <c r="J27" i="14"/>
  <c r="K27" i="14"/>
  <c r="L27" i="14"/>
  <c r="M27" i="14"/>
  <c r="D23" i="13"/>
  <c r="F23" i="13"/>
  <c r="H23" i="13"/>
  <c r="J23" i="13"/>
  <c r="L23" i="13"/>
  <c r="N23" i="13"/>
  <c r="C12" i="12"/>
  <c r="D21" i="12"/>
  <c r="D22" i="12" s="1"/>
  <c r="E21" i="12"/>
  <c r="E22" i="12" s="1"/>
  <c r="F21" i="12"/>
  <c r="F22" i="12" s="1"/>
  <c r="G21" i="12"/>
  <c r="G22" i="12" s="1"/>
  <c r="H21" i="12"/>
  <c r="H22" i="12" s="1"/>
  <c r="I21" i="12"/>
  <c r="I22" i="12" s="1"/>
  <c r="J21" i="12"/>
  <c r="J22" i="12" s="1"/>
  <c r="K21" i="12"/>
  <c r="K22" i="12" s="1"/>
  <c r="L21" i="12"/>
  <c r="L22" i="12" s="1"/>
  <c r="M21" i="12"/>
  <c r="M22" i="12" s="1"/>
  <c r="N21" i="12"/>
  <c r="N22" i="12" s="1"/>
  <c r="C21" i="12"/>
  <c r="C22" i="12" l="1"/>
  <c r="M20" i="15"/>
  <c r="K20" i="15"/>
  <c r="I20" i="15"/>
  <c r="G20" i="15"/>
  <c r="E20" i="15"/>
</calcChain>
</file>

<file path=xl/sharedStrings.xml><?xml version="1.0" encoding="utf-8"?>
<sst xmlns="http://schemas.openxmlformats.org/spreadsheetml/2006/main" count="2641" uniqueCount="2098">
  <si>
    <t>ПЕРВАЯ НЕДЕЛЯ</t>
  </si>
  <si>
    <t>№ ТК</t>
  </si>
  <si>
    <t>Наименование блюд</t>
  </si>
  <si>
    <t>Масса
порции</t>
  </si>
  <si>
    <t>Пищевые вещества(г)</t>
  </si>
  <si>
    <t/>
  </si>
  <si>
    <t/>
  </si>
  <si>
    <t>Энергетиче
ская
ценность</t>
  </si>
  <si>
    <t>Витамины (мг)</t>
  </si>
  <si>
    <t/>
  </si>
  <si>
    <t/>
  </si>
  <si>
    <t>Минеральные вещества (мг)</t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</si>
  <si>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</si>
  <si>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</si>
  <si>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</si>
  <si>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</si>
  <si>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</si>
  <si>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</si>
  <si>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</si>
  <si>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</si>
  <si>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</si>
  <si>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</si>
  <si>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</si>
  <si>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</si>
  <si>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</si>
  <si>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</si>
  <si>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</si>
  <si>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</si>
  <si>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</si>
  <si>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</si>
  <si>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</si>
  <si>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</si>
  <si>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</si>
  <si>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</si>
  <si>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</si>
  <si>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</si>
  <si>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</si>
  <si>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</si>
  <si>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</si>
  <si>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</si>
  <si>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</si>
  <si>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</si>
  <si>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</si>
  <si>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1 ДЕНЬ (понедельник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</si>
  <si>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</si>
  <si>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</si>
  <si>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</si>
  <si>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</si>
  <si>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</si>
  <si>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</si>
  <si>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</si>
  <si>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</si>
  <si>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</si>
  <si>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</si>
  <si>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</si>
  <si>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</si>
  <si>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</si>
  <si>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</si>
  <si>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</si>
  <si>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</si>
  <si>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</si>
  <si>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</si>
  <si>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</si>
  <si>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</si>
  <si>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</si>
  <si>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</si>
  <si>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</si>
  <si>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</si>
  <si>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</si>
  <si>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</si>
  <si>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</si>
  <si>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пшеничная молочная</t>
  </si>
  <si>
    <t>Какао с молоком</t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</si>
  <si>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</si>
  <si>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</si>
  <si>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</si>
  <si>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</si>
  <si>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</si>
  <si>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</si>
  <si>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</si>
  <si>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</si>
  <si>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</si>
  <si>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</si>
  <si>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</si>
  <si>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</si>
  <si>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</si>
  <si>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</si>
  <si>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</si>
  <si>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</si>
  <si>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
морковью</t>
  </si>
  <si>
    <t>Щи из свежей капусты с
картофелем</t>
  </si>
  <si>
    <t>Тефтели из говядины</t>
  </si>
  <si>
    <t>Компот из сухофруктов</t>
  </si>
  <si>
    <t>Хлеб пшеничный</t>
  </si>
  <si>
    <t>Хлеб ржаной</t>
  </si>
  <si>
    <t/>
  </si>
  <si>
    <t>Итого:</t>
  </si>
  <si>
    <t>№ТК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</si>
  <si>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</si>
  <si>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</si>
  <si>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</si>
  <si>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</si>
  <si>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</si>
  <si>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Энергети
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</si>
  <si>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</si>
  <si>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</si>
  <si>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</si>
  <si>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</si>
  <si>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</si>
  <si>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</si>
  <si>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</si>
  <si>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</si>
  <si>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</si>
  <si>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</si>
  <si>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</si>
  <si>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</si>
  <si>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</si>
  <si>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</si>
  <si>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</si>
  <si>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</si>
  <si>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</si>
  <si>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</si>
  <si>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</si>
  <si>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</si>
  <si>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</si>
  <si>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</si>
  <si>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</si>
  <si>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</si>
  <si>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</si>
  <si>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</si>
  <si>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</si>
  <si>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</si>
  <si>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</si>
  <si>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</si>
  <si>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</si>
  <si>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</si>
  <si>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</si>
  <si>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</si>
  <si>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</si>
  <si>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2 ДЕНЬ (вторник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</si>
  <si>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</si>
  <si>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</si>
  <si>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</si>
  <si>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</si>
  <si>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</si>
  <si>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</si>
  <si>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</si>
  <si>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</si>
  <si>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</si>
  <si>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</si>
  <si>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</si>
  <si>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</si>
  <si>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</si>
  <si>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</si>
  <si>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</si>
  <si>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</si>
  <si>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</si>
  <si>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</si>
  <si>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</si>
  <si>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</si>
  <si>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</si>
  <si>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</si>
  <si>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</si>
  <si>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</si>
  <si>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</si>
  <si>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</si>
  <si>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</si>
  <si>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пшенная молочная</t>
  </si>
  <si>
    <t>Чай с сахаром</t>
  </si>
  <si>
    <t/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</si>
  <si>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</si>
  <si>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</si>
  <si>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</si>
  <si>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</si>
  <si>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</si>
  <si>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</si>
  <si>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</si>
  <si>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</si>
  <si>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</si>
  <si>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</si>
  <si>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</si>
  <si>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</si>
  <si>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</si>
  <si>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</si>
  <si>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подсолн.</t>
  </si>
  <si>
    <t/>
  </si>
  <si>
    <t>маслом (сезон)/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</si>
  <si>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</si>
  <si>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</si>
  <si>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</si>
  <si>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</si>
  <si>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</si>
  <si>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</si>
  <si>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</si>
  <si>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</si>
  <si>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</si>
  <si>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</si>
  <si>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</si>
  <si>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огурцов (сезон)</t>
  </si>
  <si>
    <t>Птица (куры) тушеные в
сметанном соусе</t>
  </si>
  <si>
    <t>Пюре картофельное</t>
  </si>
  <si>
    <t>Хлеб пшеничный</t>
  </si>
  <si>
    <t>Хлеб ржаной</t>
  </si>
  <si>
    <t>Кисель</t>
  </si>
  <si>
    <t/>
  </si>
  <si>
    <t>№
рец.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</si>
  <si>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</si>
  <si>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</si>
  <si>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</si>
  <si>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</si>
  <si>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</si>
  <si>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</si>
  <si>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</si>
  <si>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</si>
  <si>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</si>
  <si>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</si>
  <si>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</si>
  <si>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</si>
  <si>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</si>
  <si>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</si>
  <si>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</si>
  <si>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</si>
  <si>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</si>
  <si>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</si>
  <si>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</si>
  <si>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</si>
  <si>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</si>
  <si>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</si>
  <si>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</si>
  <si>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</si>
  <si>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</si>
  <si>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</si>
  <si>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</si>
  <si>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</si>
  <si>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</si>
  <si>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</si>
  <si>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</si>
  <si>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</si>
  <si>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</si>
  <si>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</si>
  <si>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</si>
  <si>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</si>
  <si>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</si>
  <si>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</si>
  <si>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</si>
  <si>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</si>
  <si>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</si>
  <si>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3 ДЕНЬ (Среда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</si>
  <si>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</si>
  <si>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</si>
  <si>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</si>
  <si>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</si>
  <si>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</si>
  <si>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</si>
  <si>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</si>
  <si>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</si>
  <si>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</si>
  <si>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</si>
  <si>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</si>
  <si>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</si>
  <si>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</si>
  <si>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</si>
  <si>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</si>
  <si>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</si>
  <si>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</si>
  <si>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</si>
  <si>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</si>
  <si>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</si>
  <si>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</si>
  <si>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</si>
  <si>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</si>
  <si>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</si>
  <si>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</si>
  <si>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</si>
  <si>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</si>
  <si>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манная</t>
  </si>
  <si>
    <t>Кофейный напиток на молоке</t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</si>
  <si>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</si>
  <si>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</si>
  <si>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</si>
  <si>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</si>
  <si>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</si>
  <si>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</si>
  <si>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</si>
  <si>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</si>
  <si>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</si>
  <si>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</si>
  <si>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</si>
  <si>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</si>
  <si>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</si>
  <si>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</si>
  <si>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</si>
  <si>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</si>
  <si>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моркови с курагой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</si>
  <si>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</si>
  <si>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</si>
  <si>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</si>
  <si>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</si>
  <si>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</si>
  <si>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</si>
  <si>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</si>
  <si>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</si>
  <si>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</si>
  <si>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</si>
  <si>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</si>
  <si>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</si>
  <si>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</si>
  <si>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</si>
  <si>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помидор с луком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</si>
  <si>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</si>
  <si>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</si>
  <si>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</si>
  <si>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</si>
  <si>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</si>
  <si>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</si>
  <si>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</si>
  <si>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</si>
  <si>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</si>
  <si>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</si>
  <si>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</si>
  <si>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</si>
  <si>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</si>
  <si>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</si>
  <si>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Рассольник Петербургский
(Ленинградский)</t>
  </si>
  <si>
    <t>Котлета мясная</t>
  </si>
  <si>
    <t>Гречка отварная рассыпчатая</t>
  </si>
  <si>
    <t>Чай с сахаром</t>
  </si>
  <si>
    <t>Хлеб ржаной</t>
  </si>
  <si>
    <t>Хлеб пшеничный</t>
  </si>
  <si>
    <t>Соус томатный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</si>
  <si>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</si>
  <si>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</si>
  <si>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</si>
  <si>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</si>
  <si>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</si>
  <si>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</si>
  <si>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</si>
  <si>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</si>
  <si>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</si>
  <si>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</si>
  <si>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</si>
  <si>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</si>
  <si>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</si>
  <si>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</si>
  <si>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</si>
  <si>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</si>
  <si>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</si>
  <si>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</si>
  <si>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</si>
  <si>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</si>
  <si>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</si>
  <si>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</si>
  <si>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</si>
  <si>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</si>
  <si>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</si>
  <si>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</si>
  <si>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</si>
  <si>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</si>
  <si>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</si>
  <si>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</si>
  <si>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</si>
  <si>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</si>
  <si>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</si>
  <si>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</si>
  <si>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</si>
  <si>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</si>
  <si>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</si>
  <si>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</si>
  <si>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</si>
  <si>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</si>
  <si>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</si>
  <si>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</si>
  <si>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</si>
  <si>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4 ДЕНЬ (четверг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</si>
  <si>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</si>
  <si>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</si>
  <si>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</si>
  <si>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</si>
  <si>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</si>
  <si>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</si>
  <si>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</si>
  <si>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</si>
  <si>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</si>
  <si>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</si>
  <si>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</si>
  <si>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</si>
  <si>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</si>
  <si>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</si>
  <si>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</si>
  <si>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</si>
  <si>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</si>
  <si>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</si>
  <si>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</si>
  <si>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</si>
  <si>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</si>
  <si>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</si>
  <si>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</si>
  <si>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</si>
  <si>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</si>
  <si>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</si>
  <si>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</si>
  <si>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овсяная из «Геркулеса»</t>
  </si>
  <si>
    <t>Чай с лимоном</t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</si>
  <si>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</si>
  <si>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</si>
  <si>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</si>
  <si>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</si>
  <si>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</si>
  <si>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</si>
  <si>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</si>
  <si>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</si>
  <si>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</si>
  <si>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</si>
  <si>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</si>
  <si>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</si>
  <si>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</si>
  <si>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</si>
  <si>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</si>
  <si>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</si>
  <si>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яблоками</t>
  </si>
  <si>
    <t>Суп картофельный с бобовыми</t>
  </si>
  <si>
    <t>Капуста тушеная с овощами и
курицей</t>
  </si>
  <si>
    <t>Компот из кураги</t>
  </si>
  <si>
    <t>Хлеб ржаной</t>
  </si>
  <si>
    <t>Хлеб пшеничный</t>
  </si>
  <si>
    <t/>
  </si>
  <si>
    <t>Итого:</t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</si>
  <si>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</si>
  <si>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</si>
  <si>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</si>
  <si>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</si>
  <si>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</si>
  <si>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</si>
  <si>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</si>
  <si>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</si>
  <si>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</si>
  <si>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</si>
  <si>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</si>
  <si>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</si>
  <si>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</si>
  <si>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</si>
  <si>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</si>
  <si>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</si>
  <si>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</si>
  <si>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</si>
  <si>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</si>
  <si>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</si>
  <si>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</si>
  <si>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</si>
  <si>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</si>
  <si>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</si>
  <si>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</si>
  <si>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</si>
  <si>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</si>
  <si>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</si>
  <si>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</si>
  <si>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</si>
  <si>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</si>
  <si>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</si>
  <si>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</si>
  <si>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</si>
  <si>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</si>
  <si>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</si>
  <si>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</si>
  <si>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</si>
  <si>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</si>
  <si>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</si>
  <si>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</si>
  <si>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</si>
  <si>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5 ДЕНЬ (Пятница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</si>
  <si>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</si>
  <si>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</si>
  <si>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</si>
  <si>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</si>
  <si>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</si>
  <si>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</si>
  <si>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</si>
  <si>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</si>
  <si>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</si>
  <si>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</si>
  <si>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</si>
  <si>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</si>
  <si>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</si>
  <si>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</si>
  <si>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</si>
  <si>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</si>
  <si>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</si>
  <si>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</si>
  <si>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</si>
  <si>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</si>
  <si>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</si>
  <si>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</si>
  <si>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</si>
  <si>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</si>
  <si>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</si>
  <si>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</si>
  <si>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</si>
  <si>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«Дружба» из пшена и риса
молочная</t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</si>
  <si>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</si>
  <si>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</si>
  <si>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</si>
  <si>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</si>
  <si>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</si>
  <si>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</si>
  <si>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</si>
  <si>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</si>
  <si>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</si>
  <si>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</si>
  <si>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</si>
  <si>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</si>
  <si>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</si>
  <si>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</si>
  <si>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</si>
  <si>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</si>
  <si>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квашеной капусты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</si>
  <si>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</si>
  <si>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</si>
  <si>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</si>
  <si>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</si>
  <si>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</si>
  <si>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</si>
  <si>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</si>
  <si>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</si>
  <si>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</si>
  <si>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</si>
  <si>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</si>
  <si>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</si>
  <si>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</si>
  <si>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</si>
  <si>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морковью</t>
  </si>
  <si>
    <t>Закуска из св. помидор с луком</t>
  </si>
  <si>
    <t>Борщ с капустой и картофелем</t>
  </si>
  <si>
    <t>Печень по-строгановски</t>
  </si>
  <si>
    <t>Компот из сухофруктов</t>
  </si>
  <si>
    <t>Хлеб ржаной</t>
  </si>
  <si>
    <t>Хлеб пшеничный</t>
  </si>
  <si>
    <t/>
  </si>
  <si>
    <t>ВТОРАЯ НЕДЕЛЯ</t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</si>
  <si>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</si>
  <si>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</si>
  <si>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</si>
  <si>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</si>
  <si>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</si>
  <si>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</si>
  <si>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</si>
  <si>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</si>
  <si>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</si>
  <si>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</si>
  <si>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</si>
  <si>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</si>
  <si>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</si>
  <si>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</si>
  <si>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</si>
  <si>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</si>
  <si>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</si>
  <si>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</si>
  <si>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</si>
  <si>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</si>
  <si>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</si>
  <si>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</si>
  <si>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</si>
  <si>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</si>
  <si>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</si>
  <si>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</si>
  <si>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</si>
  <si>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</si>
  <si>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</si>
  <si>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</si>
  <si>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</si>
  <si>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</si>
  <si>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</si>
  <si>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</si>
  <si>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</si>
  <si>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</si>
  <si>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</si>
  <si>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</si>
  <si>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</si>
  <si>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</si>
  <si>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</si>
  <si>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</si>
  <si>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6 ДЕНЬ (Понедельник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</si>
  <si>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</si>
  <si>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</si>
  <si>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</si>
  <si>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</si>
  <si>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</si>
  <si>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</si>
  <si>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</si>
  <si>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</si>
  <si>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</si>
  <si>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</si>
  <si>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</si>
  <si>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</si>
  <si>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</si>
  <si>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</si>
  <si>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</si>
  <si>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</si>
  <si>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</si>
  <si>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</si>
  <si>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</si>
  <si>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</si>
  <si>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</si>
  <si>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</si>
  <si>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</si>
  <si>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</si>
  <si>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</si>
  <si>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</si>
  <si>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</si>
  <si>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</si>
  <si>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</si>
  <si>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</si>
  <si>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</si>
  <si>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</si>
  <si>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</si>
  <si>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</si>
  <si>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</si>
  <si>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</si>
  <si>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</si>
  <si>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</si>
  <si>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</si>
  <si>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</si>
  <si>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</si>
  <si>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</si>
  <si>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</si>
  <si>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Салат из белокочанной капусты</t>
  </si>
  <si>
    <t>Закуска из огурцов и помидор с
р/м (сезон)</t>
  </si>
  <si>
    <t>Суп картофельный с крупой</t>
  </si>
  <si>
    <t>Тефтели из говядины</t>
  </si>
  <si>
    <t>Рис отварной</t>
  </si>
  <si>
    <t>Компот из свежих яблок</t>
  </si>
  <si>
    <t>Хлеб ржаной</t>
  </si>
  <si>
    <t>Хлеб пшеничный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</si>
  <si>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</si>
  <si>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</si>
  <si>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</si>
  <si>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</si>
  <si>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</si>
  <si>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</si>
  <si>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</si>
  <si>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</si>
  <si>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</si>
  <si>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</si>
  <si>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</si>
  <si>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</si>
  <si>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</si>
  <si>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</si>
  <si>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</si>
  <si>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</si>
  <si>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</si>
  <si>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</si>
  <si>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</si>
  <si>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</si>
  <si>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</si>
  <si>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</si>
  <si>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</si>
  <si>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</si>
  <si>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</si>
  <si>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</si>
  <si>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</si>
  <si>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</si>
  <si>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</si>
  <si>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</si>
  <si>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</si>
  <si>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</si>
  <si>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</si>
  <si>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</si>
  <si>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</si>
  <si>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</si>
  <si>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</si>
  <si>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</si>
  <si>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</si>
  <si>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</si>
  <si>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</si>
  <si>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</si>
  <si>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</si>
  <si>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7 ДЕНЬ (вторник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</si>
  <si>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</si>
  <si>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</si>
  <si>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</si>
  <si>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</si>
  <si>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</si>
  <si>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</si>
  <si>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</si>
  <si>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</si>
  <si>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</si>
  <si>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</si>
  <si>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</si>
  <si>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</si>
  <si>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</si>
  <si>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</si>
  <si>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</si>
  <si>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</si>
  <si>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</si>
  <si>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</si>
  <si>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</si>
  <si>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</si>
  <si>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</si>
  <si>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</si>
  <si>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</si>
  <si>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</si>
  <si>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</si>
  <si>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</si>
  <si>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</si>
  <si>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</si>
  <si>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</si>
  <si>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</si>
  <si>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</si>
  <si>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</si>
  <si>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</si>
  <si>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</si>
  <si>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</si>
  <si>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</si>
  <si>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</si>
  <si>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</si>
  <si>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</si>
  <si>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</si>
  <si>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</si>
  <si>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</si>
  <si>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морковью</t>
  </si>
  <si>
    <t>Гуляш из курицы</t>
  </si>
  <si>
    <t>Компот из ягод, сухофруктов</t>
  </si>
  <si>
    <t>Хлеб ржаной</t>
  </si>
  <si>
    <t>Хлеб пшеничный</t>
  </si>
  <si>
    <t/>
  </si>
  <si>
    <t>Итого:</t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</si>
  <si>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</si>
  <si>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</si>
  <si>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</si>
  <si>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</si>
  <si>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</si>
  <si>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</si>
  <si>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</si>
  <si>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</si>
  <si>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</si>
  <si>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</si>
  <si>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</si>
  <si>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</si>
  <si>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</si>
  <si>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</si>
  <si>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</si>
  <si>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</si>
  <si>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</si>
  <si>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</si>
  <si>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</si>
  <si>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</si>
  <si>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</si>
  <si>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</si>
  <si>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</si>
  <si>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</si>
  <si>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</si>
  <si>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</si>
  <si>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</si>
  <si>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</si>
  <si>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</si>
  <si>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</si>
  <si>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</si>
  <si>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</si>
  <si>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</si>
  <si>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</si>
  <si>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</si>
  <si>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</si>
  <si>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</si>
  <si>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</si>
  <si>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</si>
  <si>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</si>
  <si>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</si>
  <si>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</si>
  <si>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8 ДЕНЬ (Среда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</si>
  <si>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</si>
  <si>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</si>
  <si>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</si>
  <si>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</si>
  <si>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</si>
  <si>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</si>
  <si>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</si>
  <si>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</si>
  <si>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</si>
  <si>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</si>
  <si>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</si>
  <si>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</si>
  <si>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</si>
  <si>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</si>
  <si>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</si>
  <si>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</si>
  <si>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</si>
  <si>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</si>
  <si>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</si>
  <si>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</si>
  <si>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</si>
  <si>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</si>
  <si>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</si>
  <si>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</si>
  <si>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</si>
  <si>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</si>
  <si>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</si>
  <si>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</si>
  <si>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</si>
  <si>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</si>
  <si>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</si>
  <si>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</si>
  <si>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</si>
  <si>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</si>
  <si>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</si>
  <si>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</si>
  <si>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</si>
  <si>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</si>
  <si>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</si>
  <si>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</si>
  <si>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</si>
  <si>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</si>
  <si>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подсолн.</t>
  </si>
  <si>
    <t/>
  </si>
  <si>
    <t>маслом (сезон)/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</si>
  <si>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</si>
  <si>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</si>
  <si>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</si>
  <si>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</si>
  <si>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</si>
  <si>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</si>
  <si>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</si>
  <si>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</si>
  <si>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</si>
  <si>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</si>
  <si>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</si>
  <si>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</si>
  <si>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огурцов (сезон)</t>
  </si>
  <si>
    <t>Хлеб ржаной</t>
  </si>
  <si>
    <t>Хлеб пшеничный</t>
  </si>
  <si>
    <t>Кисель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</si>
  <si>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</si>
  <si>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</si>
  <si>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</si>
  <si>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</si>
  <si>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</si>
  <si>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</si>
  <si>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</si>
  <si>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</si>
  <si>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</si>
  <si>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</si>
  <si>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</si>
  <si>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</si>
  <si>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</si>
  <si>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</si>
  <si>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</si>
  <si>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</si>
  <si>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</si>
  <si>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</si>
  <si>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</si>
  <si>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</si>
  <si>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</si>
  <si>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</si>
  <si>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</si>
  <si>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</si>
  <si>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</si>
  <si>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</si>
  <si>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</si>
  <si>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</si>
  <si>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</si>
  <si>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</si>
  <si>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</si>
  <si>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</si>
  <si>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</si>
  <si>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</si>
  <si>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</si>
  <si>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</si>
  <si>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</si>
  <si>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</si>
  <si>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</si>
  <si>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</si>
  <si>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</si>
  <si>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</si>
  <si>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</si>
  <si>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ю6</t>
  </si>
  <si>
    <t>9 ДЕНЬ (Четверг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</si>
  <si>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</si>
  <si>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</si>
  <si>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</si>
  <si>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</si>
  <si>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</si>
  <si>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</si>
  <si>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</si>
  <si>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</si>
  <si>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</si>
  <si>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</si>
  <si>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</si>
  <si>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</si>
  <si>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</si>
  <si>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</si>
  <si>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</si>
  <si>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</si>
  <si>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</si>
  <si>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</si>
  <si>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</si>
  <si>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</si>
  <si>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</si>
  <si>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</si>
  <si>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</si>
  <si>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</si>
  <si>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</si>
  <si>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</si>
  <si>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</si>
  <si>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Каша рисовая молочная</t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</si>
  <si>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</si>
  <si>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</si>
  <si>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</si>
  <si>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</si>
  <si>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</si>
  <si>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</si>
  <si>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</si>
  <si>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</si>
  <si>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</si>
  <si>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</si>
  <si>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</si>
  <si>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</si>
  <si>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</si>
  <si>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</si>
  <si>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</si>
  <si>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</si>
  <si>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яблоками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</si>
  <si>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</si>
  <si>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</si>
  <si>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</si>
  <si>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</si>
  <si>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</si>
  <si>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</si>
  <si>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</si>
  <si>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</si>
  <si>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</si>
  <si>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</si>
  <si>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</si>
  <si>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</si>
  <si>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</si>
  <si>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</si>
  <si>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помидор с луком</t>
  </si>
  <si>
    <t>Гуляш из говядины</t>
  </si>
  <si>
    <t>Гречка отварная рассыпчатая</t>
  </si>
  <si>
    <t>Компот из лимонов</t>
  </si>
  <si>
    <t>Хлеб ржаной</t>
  </si>
  <si>
    <t>Хлеб пшеничный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</si>
  <si>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</si>
  <si>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</si>
  <si>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</si>
  <si>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</si>
  <si>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</si>
  <si>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</si>
  <si>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</si>
  <si>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</si>
  <si>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</si>
  <si>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</si>
  <si>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</si>
  <si>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</si>
  <si>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</si>
  <si>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</si>
  <si>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</si>
  <si>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</si>
  <si>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</si>
  <si>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</si>
  <si>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</si>
  <si>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</si>
  <si>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</si>
  <si>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</si>
  <si>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</si>
  <si>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</si>
  <si>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</si>
  <si>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</si>
  <si>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</si>
  <si>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</si>
  <si>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</si>
  <si>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</si>
  <si>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</si>
  <si>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</si>
  <si>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</si>
  <si>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</si>
  <si>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</si>
  <si>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</si>
  <si>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</si>
  <si>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</si>
  <si>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</si>
  <si>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</si>
  <si>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</si>
  <si>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</si>
  <si>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</si>
  <si>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10 ДЕНЬ (Пятница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</si>
  <si>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</si>
  <si>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</si>
  <si>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</si>
  <si>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</si>
  <si>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</si>
  <si>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</si>
  <si>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</si>
  <si>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</si>
  <si>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</si>
  <si>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</si>
  <si>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</si>
  <si>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</si>
  <si>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</si>
  <si>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Завтрак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</si>
  <si>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</si>
  <si>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</si>
  <si>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</si>
  <si>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</si>
  <si>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</si>
  <si>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</si>
  <si>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</si>
  <si>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</si>
  <si>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</si>
  <si>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</si>
  <si>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</si>
  <si>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</si>
  <si>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</si>
  <si>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</si>
  <si>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</si>
  <si>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>Обед 7-11 лет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</si>
  <si>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</si>
  <si>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</si>
  <si>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</si>
  <si>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</si>
  <si>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</si>
  <si>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</si>
  <si>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</si>
  <si>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</si>
  <si>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</si>
  <si>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</si>
  <si>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</si>
  <si>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</si>
  <si>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</si>
  <si>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моркови с яблоками</t>
  </si>
  <si>
    <t>Суп из овощей</t>
  </si>
  <si>
    <t>Рыба, тушенная с овощами</t>
  </si>
  <si>
    <t>Компот из свежих яблок</t>
  </si>
  <si>
    <t>Хлеб ржаной</t>
  </si>
  <si>
    <t>Хлеб пшеничный</t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</si>
  <si>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</si>
  <si>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</si>
  <si>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</si>
  <si>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</si>
  <si>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</si>
  <si>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</si>
  <si>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</si>
  <si>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</si>
  <si>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</si>
  <si>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</si>
  <si>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</si>
  <si>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</si>
  <si>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</si>
  <si>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</si>
  <si>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</si>
  <si>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№ ТК</t>
  </si>
  <si>
    <t>Наименование блюд</t>
  </si>
  <si>
    <t>Масса
порции</t>
  </si>
  <si>
    <t>Пищевые вещества(г)</t>
  </si>
  <si>
    <t/>
  </si>
  <si>
    <t/>
  </si>
  <si>
    <t>Энергетиче
ская
ценность</t>
  </si>
  <si>
    <t>Витамины (мг)</t>
  </si>
  <si>
    <t/>
  </si>
  <si>
    <t/>
  </si>
  <si>
    <t>Минеральные вещества (мг)</t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</si>
  <si>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</si>
  <si>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</si>
  <si>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</si>
  <si>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</si>
  <si>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</si>
  <si>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</si>
  <si>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</si>
  <si>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</si>
  <si>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</si>
  <si>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</si>
  <si>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</si>
  <si>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</si>
  <si>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</si>
  <si>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</si>
  <si>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</si>
  <si>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</si>
  <si>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</si>
  <si>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</si>
  <si>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</si>
  <si>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</si>
  <si>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</si>
  <si>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</si>
  <si>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</si>
  <si>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</si>
  <si>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</si>
  <si>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</si>
  <si>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</si>
  <si>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</si>
  <si>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</si>
  <si>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</si>
  <si>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</si>
  <si>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1 ДЕНЬ (понедельник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</si>
  <si>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</si>
  <si>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</si>
  <si>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</si>
  <si>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</si>
  <si>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</si>
  <si>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</si>
  <si>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</si>
  <si>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</si>
  <si>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</si>
  <si>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</si>
  <si>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</si>
  <si>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</si>
  <si>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</si>
  <si>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</si>
  <si>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</si>
  <si>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</si>
  <si>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</si>
  <si>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</si>
  <si>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</si>
  <si>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</si>
  <si>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</si>
  <si>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</si>
  <si>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</si>
  <si>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</si>
  <si>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</si>
  <si>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</si>
  <si>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</si>
  <si>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</si>
  <si>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</si>
  <si>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</si>
  <si>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</si>
  <si>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</si>
  <si>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</si>
  <si>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</si>
  <si>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</si>
  <si>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</si>
  <si>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</si>
  <si>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</si>
  <si>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</si>
  <si>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</si>
  <si>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</si>
  <si>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
морковью</t>
  </si>
  <si>
    <t>Щи из свежей капусты с
картофелем</t>
  </si>
  <si>
    <t>Тефтели из говядины</t>
  </si>
  <si>
    <t>Компот из сухофруктов</t>
  </si>
  <si>
    <t>Хлеб ржаной</t>
  </si>
  <si>
    <t/>
  </si>
  <si>
    <t>Итого:</t>
  </si>
  <si>
    <t>№ТК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</si>
  <si>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</si>
  <si>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</si>
  <si>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</si>
  <si>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</si>
  <si>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</si>
  <si>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Энергети
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</si>
  <si>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</si>
  <si>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</si>
  <si>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</si>
  <si>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</si>
  <si>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</si>
  <si>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</si>
  <si>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</si>
  <si>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</si>
  <si>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</si>
  <si>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</si>
  <si>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</si>
  <si>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</si>
  <si>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</si>
  <si>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</si>
  <si>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</si>
  <si>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</si>
  <si>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</si>
  <si>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</si>
  <si>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</si>
  <si>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</si>
  <si>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</si>
  <si>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</si>
  <si>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</si>
  <si>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</si>
  <si>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</si>
  <si>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</si>
  <si>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</si>
  <si>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</si>
  <si>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</si>
  <si>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</si>
  <si>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</si>
  <si>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</si>
  <si>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</si>
  <si>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</si>
  <si>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</si>
  <si>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2 ДЕНЬ (вторник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</si>
  <si>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</si>
  <si>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</si>
  <si>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</si>
  <si>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</si>
  <si>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</si>
  <si>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</si>
  <si>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</si>
  <si>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</si>
  <si>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</si>
  <si>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</si>
  <si>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</si>
  <si>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</si>
  <si>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</si>
  <si>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</si>
  <si>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</si>
  <si>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</si>
  <si>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</si>
  <si>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</si>
  <si>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</si>
  <si>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</si>
  <si>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</si>
  <si>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</si>
  <si>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</si>
  <si>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</si>
  <si>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</si>
  <si>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</si>
  <si>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</si>
  <si>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</si>
  <si>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</si>
  <si>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</si>
  <si>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</si>
  <si>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</si>
  <si>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</si>
  <si>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</si>
  <si>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</si>
  <si>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</si>
  <si>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</si>
  <si>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</si>
  <si>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</si>
  <si>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</si>
  <si>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подсолн.</t>
  </si>
  <si>
    <t/>
  </si>
  <si>
    <t>маслом (сезон)/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</si>
  <si>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</si>
  <si>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</si>
  <si>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</si>
  <si>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</si>
  <si>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</si>
  <si>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</si>
  <si>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</si>
  <si>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</si>
  <si>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</si>
  <si>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</si>
  <si>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</si>
  <si>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огурцов (сезон)</t>
  </si>
  <si>
    <t>Птица (куры) тушеные в
сметанном соусе</t>
  </si>
  <si>
    <t>Пюре картофельное</t>
  </si>
  <si>
    <t>Хлеб ржаной</t>
  </si>
  <si>
    <t>Кисель</t>
  </si>
  <si>
    <t/>
  </si>
  <si>
    <t>№
рец.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</si>
  <si>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</si>
  <si>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</si>
  <si>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</si>
  <si>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</si>
  <si>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</si>
  <si>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</si>
  <si>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</si>
  <si>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</si>
  <si>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</si>
  <si>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</si>
  <si>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</si>
  <si>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</si>
  <si>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</si>
  <si>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</si>
  <si>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</si>
  <si>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</si>
  <si>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</si>
  <si>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</si>
  <si>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</si>
  <si>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</si>
  <si>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</si>
  <si>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</si>
  <si>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</si>
  <si>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</si>
  <si>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</si>
  <si>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</si>
  <si>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</si>
  <si>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</si>
  <si>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</si>
  <si>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</si>
  <si>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</si>
  <si>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</si>
  <si>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</si>
  <si>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</si>
  <si>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</si>
  <si>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</si>
  <si>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</si>
  <si>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</si>
  <si>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</si>
  <si>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</si>
  <si>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</si>
  <si>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3 ДЕНЬ (Среда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</si>
  <si>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</si>
  <si>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</si>
  <si>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</si>
  <si>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</si>
  <si>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</si>
  <si>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</si>
  <si>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</si>
  <si>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</si>
  <si>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</si>
  <si>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</si>
  <si>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</si>
  <si>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</si>
  <si>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</si>
  <si>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</si>
  <si>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</si>
  <si>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</si>
  <si>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</si>
  <si>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</si>
  <si>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</si>
  <si>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</si>
  <si>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</si>
  <si>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</si>
  <si>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</si>
  <si>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</si>
  <si>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</si>
  <si>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</si>
  <si>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</si>
  <si>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</si>
  <si>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</si>
  <si>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</si>
  <si>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</si>
  <si>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</si>
  <si>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</si>
  <si>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</si>
  <si>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</si>
  <si>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</si>
  <si>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</si>
  <si>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</si>
  <si>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</si>
  <si>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</si>
  <si>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</si>
  <si>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моркови с курагой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</si>
  <si>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</si>
  <si>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</si>
  <si>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</si>
  <si>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</si>
  <si>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</si>
  <si>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</si>
  <si>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</si>
  <si>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</si>
  <si>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</si>
  <si>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</si>
  <si>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</si>
  <si>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</si>
  <si>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</si>
  <si>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помидор с луком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</si>
  <si>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</si>
  <si>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</si>
  <si>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</si>
  <si>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</si>
  <si>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</si>
  <si>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</si>
  <si>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</si>
  <si>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</si>
  <si>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</si>
  <si>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</si>
  <si>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</si>
  <si>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</si>
  <si>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</si>
  <si>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Рассольник Петербургский
(Ленинградский)</t>
  </si>
  <si>
    <t>Котлета мясная</t>
  </si>
  <si>
    <t>Гречка отварная рассыпчатая</t>
  </si>
  <si>
    <t>Чай с сахаром</t>
  </si>
  <si>
    <t>Хлеб ржаной</t>
  </si>
  <si>
    <t>Соус томатный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</si>
  <si>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</si>
  <si>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</si>
  <si>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</si>
  <si>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</si>
  <si>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</si>
  <si>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</si>
  <si>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</si>
  <si>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</si>
  <si>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</si>
  <si>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</si>
  <si>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</si>
  <si>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</si>
  <si>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</si>
  <si>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</si>
  <si>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</si>
  <si>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</si>
  <si>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</si>
  <si>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</si>
  <si>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</si>
  <si>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</si>
  <si>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</si>
  <si>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</si>
  <si>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</si>
  <si>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</si>
  <si>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</si>
  <si>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</si>
  <si>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</si>
  <si>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</si>
  <si>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</si>
  <si>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</si>
  <si>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</si>
  <si>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</si>
  <si>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</si>
  <si>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</si>
  <si>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</si>
  <si>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</si>
  <si>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</si>
  <si>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</si>
  <si>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</si>
  <si>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</si>
  <si>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</si>
  <si>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</si>
  <si>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</si>
  <si>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</si>
  <si>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</si>
  <si>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</si>
  <si>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</si>
  <si>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</si>
  <si>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</si>
  <si>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</si>
  <si>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</si>
  <si>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</si>
  <si>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</si>
  <si>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</si>
  <si>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</si>
  <si>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</si>
  <si>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4 ДЕНЬ (четверг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</si>
  <si>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</si>
  <si>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</si>
  <si>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</si>
  <si>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</si>
  <si>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</si>
  <si>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</si>
  <si>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</si>
  <si>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</si>
  <si>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</si>
  <si>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</si>
  <si>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</si>
  <si>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</si>
  <si>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</si>
  <si>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</si>
  <si>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</si>
  <si>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</si>
  <si>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</si>
  <si>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</si>
  <si>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</si>
  <si>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</si>
  <si>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</si>
  <si>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</si>
  <si>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</si>
  <si>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</si>
  <si>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</si>
  <si>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</si>
  <si>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</si>
  <si>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</si>
  <si>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</si>
  <si>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</si>
  <si>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</si>
  <si>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</si>
  <si>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</si>
  <si>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</si>
  <si>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</si>
  <si>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</si>
  <si>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</si>
  <si>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</si>
  <si>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</si>
  <si>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</si>
  <si>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</si>
  <si>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яблоками</t>
  </si>
  <si>
    <t>Суп картофельный с бобовыми</t>
  </si>
  <si>
    <t>Капуста тушеная с овощами и
курицей</t>
  </si>
  <si>
    <t>Компот из кураги</t>
  </si>
  <si>
    <t>Хлеб ржаной</t>
  </si>
  <si>
    <t/>
  </si>
  <si>
    <t>Итого:</t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</si>
  <si>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</si>
  <si>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</si>
  <si>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</si>
  <si>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</si>
  <si>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</si>
  <si>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</si>
  <si>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</si>
  <si>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</si>
  <si>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</si>
  <si>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</si>
  <si>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</si>
  <si>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</si>
  <si>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</si>
  <si>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</si>
  <si>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</si>
  <si>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</si>
  <si>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</si>
  <si>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</si>
  <si>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</si>
  <si>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</si>
  <si>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</si>
  <si>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</si>
  <si>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</si>
  <si>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</si>
  <si>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</si>
  <si>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</si>
  <si>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</si>
  <si>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</si>
  <si>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</si>
  <si>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</si>
  <si>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</si>
  <si>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</si>
  <si>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</si>
  <si>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</si>
  <si>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</si>
  <si>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</si>
  <si>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</si>
  <si>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</si>
  <si>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</si>
  <si>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</si>
  <si>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</si>
  <si>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</si>
  <si>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5 ДЕНЬ (Пятница 1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</si>
  <si>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</si>
  <si>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</si>
  <si>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</si>
  <si>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</si>
  <si>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</si>
  <si>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</si>
  <si>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</si>
  <si>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</si>
  <si>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</si>
  <si>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</si>
  <si>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</si>
  <si>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</si>
  <si>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</si>
  <si>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</si>
  <si>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</si>
  <si>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</si>
  <si>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</si>
  <si>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</si>
  <si>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</si>
  <si>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</si>
  <si>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</si>
  <si>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</si>
  <si>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</si>
  <si>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</si>
  <si>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</si>
  <si>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</si>
  <si>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</si>
  <si>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</si>
  <si>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</si>
  <si>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</si>
  <si>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</si>
  <si>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</si>
  <si>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</si>
  <si>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</si>
  <si>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</si>
  <si>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</si>
  <si>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</si>
  <si>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</si>
  <si>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</si>
  <si>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</si>
  <si>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</si>
  <si>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квашеной капусты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</si>
  <si>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</si>
  <si>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</si>
  <si>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</si>
  <si>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</si>
  <si>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</si>
  <si>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</si>
  <si>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</si>
  <si>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</si>
  <si>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</si>
  <si>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</si>
  <si>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</si>
  <si>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</si>
  <si>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</si>
  <si>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морковью</t>
  </si>
  <si>
    <t>Закуска из св. помидор с луком</t>
  </si>
  <si>
    <t>Борщ с капустой и картофелем</t>
  </si>
  <si>
    <t>Печень по-строгановски</t>
  </si>
  <si>
    <t>Компот из сухофруктов</t>
  </si>
  <si>
    <t>Хлеб ржаной</t>
  </si>
  <si>
    <t/>
  </si>
  <si>
    <r>
      <rPr>
        <b/>
        <u/>
        <sz val="11"/>
        <rFont val="Times New Roman"/>
      </rPr>
      <t>ВТОРАЯ НЕДЕЛЯ</t>
    </r>
    <r>
      <rPr>
        <sz val="13"/>
        <rFont val="Times New Roman"/>
      </rPr>
      <t xml:space="preserve"> 11-18 лет</t>
    </r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</si>
  <si>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</si>
  <si>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</si>
  <si>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</si>
  <si>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</si>
  <si>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</si>
  <si>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</si>
  <si>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</si>
  <si>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</si>
  <si>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</si>
  <si>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</si>
  <si>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</si>
  <si>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</si>
  <si>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</si>
  <si>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</si>
  <si>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</si>
  <si>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</si>
  <si>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</si>
  <si>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</si>
  <si>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</si>
  <si>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</si>
  <si>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</si>
  <si>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</si>
  <si>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</si>
  <si>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</si>
  <si>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</si>
  <si>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</si>
  <si>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</si>
  <si>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</si>
  <si>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</si>
  <si>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</si>
  <si>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</si>
  <si>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</si>
  <si>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</si>
  <si>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</si>
  <si>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</si>
  <si>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</si>
  <si>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</si>
  <si>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</si>
  <si>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</si>
  <si>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</si>
  <si>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</si>
  <si>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</si>
  <si>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6 ДЕНЬ (Понедельник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</si>
  <si>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</si>
  <si>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</si>
  <si>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</si>
  <si>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</si>
  <si>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</si>
  <si>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</si>
  <si>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</si>
  <si>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</si>
  <si>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</si>
  <si>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</si>
  <si>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</si>
  <si>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</si>
  <si>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</si>
  <si>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</si>
  <si>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</si>
  <si>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</si>
  <si>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</si>
  <si>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</si>
  <si>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</si>
  <si>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</si>
  <si>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</si>
  <si>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</si>
  <si>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</si>
  <si>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</si>
  <si>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</si>
  <si>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</si>
  <si>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</si>
  <si>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</si>
  <si>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</si>
  <si>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</si>
  <si>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</si>
  <si>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</si>
  <si>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</si>
  <si>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</si>
  <si>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</si>
  <si>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</si>
  <si>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</si>
  <si>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</si>
  <si>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</si>
  <si>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</si>
  <si>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</si>
  <si>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Салат из белокочанной капусты</t>
  </si>
  <si>
    <t>Закуска из огурцов и помидор с
р/м (сезон)</t>
  </si>
  <si>
    <t>Суп картофельный с крупой</t>
  </si>
  <si>
    <t>Тефтели из говядины</t>
  </si>
  <si>
    <t>Рис отварной</t>
  </si>
  <si>
    <t>Компот из свежих яблок</t>
  </si>
  <si>
    <t>Хлеб ржаной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</si>
  <si>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</si>
  <si>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</si>
  <si>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</si>
  <si>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</si>
  <si>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</si>
  <si>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</si>
  <si>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</si>
  <si>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</si>
  <si>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</si>
  <si>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</si>
  <si>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</si>
  <si>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</si>
  <si>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</si>
  <si>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</si>
  <si>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</si>
  <si>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</si>
  <si>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</si>
  <si>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</si>
  <si>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</si>
  <si>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</si>
  <si>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</si>
  <si>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</si>
  <si>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</si>
  <si>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</si>
  <si>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</si>
  <si>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</si>
  <si>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</si>
  <si>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</si>
  <si>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</si>
  <si>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</si>
  <si>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</si>
  <si>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</si>
  <si>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</si>
  <si>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</si>
  <si>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</si>
  <si>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</si>
  <si>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</si>
  <si>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</si>
  <si>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</si>
  <si>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</si>
  <si>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</si>
  <si>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</si>
  <si>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</si>
  <si>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7 ДЕНЬ (вторник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</si>
  <si>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</si>
  <si>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</si>
  <si>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</si>
  <si>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</si>
  <si>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</si>
  <si>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</si>
  <si>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</si>
  <si>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</si>
  <si>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</si>
  <si>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</si>
  <si>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</si>
  <si>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</si>
  <si>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</si>
  <si>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</si>
  <si>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</si>
  <si>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</si>
  <si>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</si>
  <si>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</si>
  <si>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</si>
  <si>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</si>
  <si>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</si>
  <si>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</si>
  <si>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</si>
  <si>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</si>
  <si>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</si>
  <si>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</si>
  <si>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</si>
  <si>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</si>
  <si>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</si>
  <si>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</si>
  <si>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</si>
  <si>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</si>
  <si>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</si>
  <si>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</si>
  <si>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</si>
  <si>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</si>
  <si>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</si>
  <si>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</si>
  <si>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</si>
  <si>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</si>
  <si>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</si>
  <si>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морковью</t>
  </si>
  <si>
    <t>Гуляш из курицы</t>
  </si>
  <si>
    <t>Компот из ягод, сухофруктов</t>
  </si>
  <si>
    <t>Хлеб ржаной</t>
  </si>
  <si>
    <t/>
  </si>
  <si>
    <t>Итого:</t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</si>
  <si>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</si>
  <si>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</si>
  <si>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</si>
  <si>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</si>
  <si>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</si>
  <si>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</si>
  <si>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</si>
  <si>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</si>
  <si>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</si>
  <si>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</si>
  <si>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</si>
  <si>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</si>
  <si>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</si>
  <si>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</si>
  <si>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</si>
  <si>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</si>
  <si>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</si>
  <si>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</si>
  <si>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</si>
  <si>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</si>
  <si>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</si>
  <si>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</si>
  <si>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</si>
  <si>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</si>
  <si>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</si>
  <si>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</si>
  <si>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</si>
  <si>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</si>
  <si>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</si>
  <si>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</si>
  <si>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</si>
  <si>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</si>
  <si>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</si>
  <si>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</si>
  <si>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</si>
  <si>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</si>
  <si>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</si>
  <si>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</si>
  <si>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</si>
  <si>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</si>
  <si>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</si>
  <si>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</si>
  <si>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8 ДЕНЬ (Среда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</si>
  <si>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</si>
  <si>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</si>
  <si>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</si>
  <si>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</si>
  <si>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</si>
  <si>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</si>
  <si>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</si>
  <si>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</si>
  <si>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</si>
  <si>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</si>
  <si>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</si>
  <si>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</si>
  <si>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</si>
  <si>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</si>
  <si>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</si>
  <si>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</si>
  <si>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</si>
  <si>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</si>
  <si>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</si>
  <si>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</si>
  <si>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</si>
  <si>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</si>
  <si>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</si>
  <si>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</si>
  <si>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</si>
  <si>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</si>
  <si>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</si>
  <si>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</si>
  <si>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</si>
  <si>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</si>
  <si>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</si>
  <si>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</si>
  <si>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</si>
  <si>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</si>
  <si>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</si>
  <si>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</si>
  <si>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</si>
  <si>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</si>
  <si>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</si>
  <si>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</si>
  <si>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</si>
  <si>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свеклы с подсолн.</t>
  </si>
  <si>
    <t/>
  </si>
  <si>
    <t>маслом (сезон)/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</si>
  <si>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</si>
  <si>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</si>
  <si>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</si>
  <si>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</si>
  <si>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</si>
  <si>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</si>
  <si>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</si>
  <si>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</si>
  <si>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</si>
  <si>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</si>
  <si>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</si>
  <si>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</si>
  <si>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огурцов (сезон)</t>
  </si>
  <si>
    <t>Хлеб ржаной</t>
  </si>
  <si>
    <t>Кисель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</si>
  <si>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</si>
  <si>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</si>
  <si>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</si>
  <si>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</si>
  <si>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</si>
  <si>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</si>
  <si>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</si>
  <si>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</si>
  <si>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</si>
  <si>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</si>
  <si>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</si>
  <si>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</si>
  <si>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</si>
  <si>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</si>
  <si>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</si>
  <si>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</si>
  <si>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</si>
  <si>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</si>
  <si>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</si>
  <si>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</si>
  <si>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</si>
  <si>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</si>
  <si>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</si>
  <si>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</si>
  <si>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</si>
  <si>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</si>
  <si>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</si>
  <si>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</si>
  <si>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</si>
  <si>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</si>
  <si>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</si>
  <si>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</si>
  <si>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</si>
  <si>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</si>
  <si>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</si>
  <si>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</si>
  <si>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</si>
  <si>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</si>
  <si>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</si>
  <si>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</si>
  <si>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</si>
  <si>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</si>
  <si>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</si>
  <si>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ю6</t>
  </si>
  <si>
    <t>9 ДЕНЬ (Четверг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</si>
  <si>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</si>
  <si>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</si>
  <si>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</si>
  <si>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</si>
  <si>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</si>
  <si>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</si>
  <si>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</si>
  <si>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</si>
  <si>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</si>
  <si>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</si>
  <si>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</si>
  <si>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</si>
  <si>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</si>
  <si>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</si>
  <si>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</si>
  <si>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</si>
  <si>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</si>
  <si>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</si>
  <si>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</si>
  <si>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</si>
  <si>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</si>
  <si>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</si>
  <si>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</si>
  <si>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</si>
  <si>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</si>
  <si>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</si>
  <si>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</si>
  <si>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</si>
  <si>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</si>
  <si>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</si>
  <si>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</si>
  <si>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</si>
  <si>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</si>
  <si>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</si>
  <si>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</si>
  <si>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</si>
  <si>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</si>
  <si>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</si>
  <si>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</si>
  <si>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</si>
  <si>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</si>
  <si>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капусты с яблоками</t>
  </si>
  <si>
    <t/>
  </si>
  <si>
    <t>(сезон)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</si>
  <si>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</si>
  <si>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</si>
  <si>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</si>
  <si>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</si>
  <si>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</si>
  <si>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</si>
  <si>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</si>
  <si>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</si>
  <si>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</si>
  <si>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</si>
  <si>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</si>
  <si>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</si>
  <si>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св. помидор с луком</t>
  </si>
  <si>
    <t>Гуляш из говядины</t>
  </si>
  <si>
    <t>Гречка отварная рассыпчатая</t>
  </si>
  <si>
    <t>Хлеб ржаной</t>
  </si>
  <si>
    <t/>
  </si>
  <si>
    <t>№
ТК</t>
  </si>
  <si>
    <t>Наименование блюд</t>
  </si>
  <si>
    <t>Масса
порции</t>
  </si>
  <si>
    <r>
      <rPr>
        <b/>
        <sz val="10"/>
        <rFont val="Times New Roman"/>
      </rPr>
      <t>Пищевые вещества</t>
    </r>
    <r>
      <rPr>
        <b/>
        <vertAlign val="superscript"/>
        <sz val="10"/>
        <rFont val="Times New Roman"/>
      </rPr>
      <t xml:space="preserve"> (г)</t>
    </r>
  </si>
  <si>
    <t/>
  </si>
  <si>
    <t/>
  </si>
  <si>
    <t>Энергет
ическая
ценность</t>
  </si>
  <si>
    <r>
      <rPr>
        <b/>
        <sz val="10"/>
        <rFont val="Times New Roman"/>
      </rPr>
      <t>Витамины</t>
    </r>
    <r>
      <rPr>
        <b/>
        <sz val="6"/>
        <rFont val="Times New Roman"/>
      </rPr>
      <t xml:space="preserve">
(мг)</t>
    </r>
  </si>
  <si>
    <t/>
  </si>
  <si>
    <t/>
  </si>
  <si>
    <r>
      <rPr>
        <b/>
        <sz val="10"/>
        <rFont val="Times New Roman"/>
      </rPr>
      <t>Минеральные вещества</t>
    </r>
    <r>
      <rPr>
        <b/>
        <vertAlign val="superscript"/>
        <sz val="10"/>
        <rFont val="Times New Roman"/>
      </rPr>
      <t xml:space="preserve"> (мг)</t>
    </r>
  </si>
  <si>
    <t/>
  </si>
  <si>
    <t/>
  </si>
  <si>
    <t/>
  </si>
  <si>
    <t/>
  </si>
  <si>
    <t/>
  </si>
  <si>
    <t/>
  </si>
  <si>
    <t/>
  </si>
  <si>
    <t/>
  </si>
  <si>
    <t/>
  </si>
  <si>
    <t>(ккал)</t>
  </si>
  <si>
    <t/>
  </si>
  <si>
    <t/>
  </si>
  <si>
    <t/>
  </si>
  <si>
    <t/>
  </si>
  <si>
    <t/>
  </si>
  <si>
    <t/>
  </si>
  <si>
    <t/>
  </si>
  <si>
    <t/>
  </si>
  <si>
    <t/>
  </si>
  <si>
    <t/>
  </si>
  <si>
    <t>Б</t>
  </si>
  <si>
    <t>Ж</t>
  </si>
  <si>
    <t>У</t>
  </si>
  <si>
    <t/>
  </si>
  <si>
    <t>В1</t>
  </si>
  <si>
    <t>С</t>
  </si>
  <si>
    <t>А</t>
  </si>
  <si>
    <t>Са</t>
  </si>
  <si>
    <t>Р</t>
  </si>
  <si>
    <t>Мg</t>
  </si>
  <si>
    <t>Fе</t>
  </si>
  <si>
    <t>10 ДЕНЬ (Пятница - 2 неделя)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</si>
  <si>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</si>
  <si>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</si>
  <si>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</si>
  <si>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</si>
  <si>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</si>
  <si>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</si>
  <si>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</si>
  <si>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</si>
  <si>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</si>
  <si>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</si>
  <si>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</si>
  <si>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</si>
  <si>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</si>
  <si>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</si>
  <si>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</si>
  <si>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</si>
  <si>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</si>
  <si>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</si>
  <si>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</si>
  <si>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</si>
  <si>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</si>
  <si>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</si>
  <si>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</si>
  <si>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</si>
  <si>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</si>
  <si>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</si>
  <si>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</si>
  <si>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</si>
  <si>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</si>
  <si>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</si>
  <si>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</si>
  <si>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</si>
  <si>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</si>
  <si>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</si>
  <si>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</si>
  <si>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</si>
  <si>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</si>
  <si>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</si>
  <si>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</si>
  <si>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</si>
  <si>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</si>
  <si>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Закуска из моркови с яблоками</t>
  </si>
  <si>
    <t>Суп из овощей</t>
  </si>
  <si>
    <t>Рыба, тушенная с овощами</t>
  </si>
  <si>
    <t>Компот из свежих яблок</t>
  </si>
  <si>
    <t>Хлеб ржаной</t>
  </si>
  <si>
    <t/>
  </si>
  <si>
    <t>Итого: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</si>
  <si>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</si>
  <si>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</si>
  <si>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</si>
  <si>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</si>
  <si>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</si>
  <si>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</si>
  <si>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</si>
  <si>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</si>
  <si>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</si>
  <si>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</si>
  <si>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</si>
  <si>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</si>
  <si>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6 ДЕНЬ (Суббота 1 неделя)</t>
  </si>
  <si>
    <t>11 ДЕНЬ (суббота - 2 неделя)</t>
  </si>
  <si>
    <t>Запеканка творожная с морковью, повидло 200/50</t>
  </si>
  <si>
    <t>Рис припущенный, масло сливочное 180\5</t>
  </si>
  <si>
    <t>Рагу из овощей</t>
  </si>
  <si>
    <t>Суп картофельный с рыбными консервами 250/30</t>
  </si>
  <si>
    <t>Свекольник, сметана 250/10</t>
  </si>
  <si>
    <t>Макароные изд. отварные</t>
  </si>
  <si>
    <t>Хлеб йодированный</t>
  </si>
  <si>
    <t>Сыр порциями</t>
  </si>
  <si>
    <t>Птица запеченная</t>
  </si>
  <si>
    <t>Фрукты свежие яблоко</t>
  </si>
  <si>
    <t xml:space="preserve">Итого </t>
  </si>
  <si>
    <t>Зеленый горошек консервированный</t>
  </si>
  <si>
    <t>Итого :</t>
  </si>
  <si>
    <t>Итого за день</t>
  </si>
  <si>
    <t>Итого за день 1</t>
  </si>
  <si>
    <t>Итого за день 2</t>
  </si>
  <si>
    <t>Итого за день 3</t>
  </si>
  <si>
    <t>Итого за день 4</t>
  </si>
  <si>
    <t>Итого за день 5</t>
  </si>
  <si>
    <t>Итого за день 6</t>
  </si>
  <si>
    <t>Итого за день 7</t>
  </si>
  <si>
    <t>Итого за день 8</t>
  </si>
  <si>
    <t>Итого за день 9</t>
  </si>
  <si>
    <t>Итого за день 10</t>
  </si>
  <si>
    <t>Итого за день 11</t>
  </si>
  <si>
    <t>Итого за день 12</t>
  </si>
  <si>
    <t>Итого за 12 дней</t>
  </si>
  <si>
    <t>ПЕРВАЯ НЕДЕЛЯ 12-18 лет</t>
  </si>
  <si>
    <t>Завтрак 12-18 лет</t>
  </si>
  <si>
    <t>Обед 12-18лет</t>
  </si>
  <si>
    <t>Обед 12-18 лет</t>
  </si>
  <si>
    <t>Итого (с 1 закуской):</t>
  </si>
  <si>
    <t>Макароны с сыром 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</si>
</sst>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name val="Calibri"/>
      <family val="2"/>
    </font>
    <font>
      <sz val="11"/>
      <name val="Times New Roman"/>
      <family val="2"/>
    </font>
    <font>
      <b/>
      <u/>
      <sz val="11"/>
      <name val="Times New Roman"/>
      <family val="2"/>
    </font>
    <font>
      <b/>
      <sz val="10"/>
      <name val="Times New Roman"/>
      <family val="2"/>
    </font>
    <font>
      <b/>
      <sz val="11"/>
      <name val="Times New Roman"/>
      <family val="2"/>
    </font>
    <font>
      <sz val="10"/>
      <name val="Times New Roman"/>
      <family val="2"/>
    </font>
    <font>
      <b/>
      <sz val="10"/>
      <name val="Times New Roman"/>
    </font>
    <font>
      <b/>
      <vertAlign val="superscript"/>
      <sz val="10"/>
      <name val="Times New Roman"/>
    </font>
    <font>
      <b/>
      <sz val="6"/>
      <name val="Times New Roman"/>
    </font>
    <font>
      <b/>
      <u/>
      <sz val="11"/>
      <name val="Times New Roman"/>
    </font>
    <font>
      <sz val="13"/>
      <name val="Times New Roman"/>
    </font>
    <font>
      <sz val="11"/>
      <color theme="0"/>
      <name val="Calibri"/>
      <family val="2"/>
    </font>
    <font>
      <b/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B8CCE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3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0" fillId="6" borderId="3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right"/>
    </xf>
    <xf numFmtId="164" fontId="3" fillId="7" borderId="1" xfId="0" applyNumberFormat="1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0" fontId="0" fillId="6" borderId="12" xfId="0" applyFont="1" applyFill="1" applyBorder="1" applyAlignment="1">
      <alignment horizontal="left"/>
    </xf>
    <xf numFmtId="0" fontId="5" fillId="7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2" fontId="3" fillId="7" borderId="9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5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7" borderId="1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8" borderId="0" xfId="0" applyFont="1" applyFill="1" applyAlignment="1">
      <alignment horizontal="left"/>
    </xf>
    <xf numFmtId="0" fontId="12" fillId="8" borderId="0" xfId="0" applyFont="1" applyFill="1" applyAlignment="1">
      <alignment horizontal="center"/>
    </xf>
    <xf numFmtId="0" fontId="0" fillId="8" borderId="9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9" xfId="0" applyNumberFormat="1" applyFont="1" applyBorder="1" applyAlignment="1">
      <alignment horizontal="center"/>
    </xf>
    <xf numFmtId="2" fontId="0" fillId="8" borderId="9" xfId="0" applyNumberFormat="1" applyFont="1" applyFill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left"/>
    </xf>
    <xf numFmtId="2" fontId="0" fillId="0" borderId="13" xfId="0" applyNumberFormat="1" applyFont="1" applyBorder="1" applyAlignment="1">
      <alignment horizontal="left"/>
    </xf>
    <xf numFmtId="2" fontId="0" fillId="8" borderId="9" xfId="0" applyNumberFormat="1" applyFont="1" applyFill="1" applyBorder="1" applyAlignment="1">
      <alignment horizontal="center"/>
    </xf>
    <xf numFmtId="2" fontId="3" fillId="8" borderId="9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workbookViewId="0">
      <selection activeCell="C17" sqref="C17:N17"/>
    </sheetView>
  </sheetViews>
  <sheetFormatPr defaultRowHeight="15" x14ac:dyDescent="0.25"/>
  <cols>
    <col min="1" max="1" width="10"/>
    <col min="2" max="2" width="36.140625" customWidth="1"/>
    <col min="3" max="3" width="11"/>
    <col min="4" max="4" width="13.28515625" customWidth="1"/>
    <col min="5" max="5" width="6.140625" bestFit="1" customWidth="1"/>
    <col min="6" max="6" width="8.140625" bestFit="1" customWidth="1"/>
    <col min="7" max="7" width="14.140625" bestFit="1" customWidth="1"/>
    <col min="8" max="8" width="7.140625" bestFit="1" customWidth="1"/>
    <col min="9" max="9" width="8.140625" bestFit="1" customWidth="1"/>
    <col min="10" max="10" width="6.42578125" bestFit="1" customWidth="1"/>
    <col min="11" max="11" width="7.7109375" customWidth="1"/>
    <col min="12" max="12" width="8.140625" customWidth="1"/>
    <col min="13" max="13" width="7.140625" bestFit="1" customWidth="1"/>
    <col min="14" max="14" width="6.140625" bestFit="1" customWidth="1"/>
  </cols>
  <sheetData>
    <row r="1" spans="1:14" ht="15.95" customHeight="1" x14ac:dyDescent="0.2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45.95" customHeight="1" x14ac:dyDescent="0.25">
      <c r="A2" s="1" t="s">
        <v>1</v>
      </c>
      <c r="B2" s="1" t="s">
        <v>2</v>
      </c>
      <c r="C2" s="2" t="s">
        <v>3</v>
      </c>
      <c r="D2" s="136" t="s">
        <v>4</v>
      </c>
      <c r="E2" s="137" t="s">
        <v>5</v>
      </c>
      <c r="F2" s="138" t="s">
        <v>6</v>
      </c>
      <c r="G2" s="2" t="s">
        <v>7</v>
      </c>
      <c r="H2" s="139" t="s">
        <v>8</v>
      </c>
      <c r="I2" s="137" t="s">
        <v>9</v>
      </c>
      <c r="J2" s="4" t="s">
        <v>10</v>
      </c>
      <c r="K2" s="136" t="s">
        <v>11</v>
      </c>
      <c r="L2" s="137" t="s">
        <v>12</v>
      </c>
      <c r="M2" s="137" t="s">
        <v>13</v>
      </c>
      <c r="N2" s="138" t="s">
        <v>14</v>
      </c>
    </row>
    <row r="3" spans="1:14" ht="15" customHeight="1" x14ac:dyDescent="0.25">
      <c r="A3" s="5" t="s">
        <v>15</v>
      </c>
      <c r="B3" s="5" t="s">
        <v>16</v>
      </c>
      <c r="C3" s="5" t="s">
        <v>17</v>
      </c>
      <c r="D3" s="6" t="s">
        <v>18</v>
      </c>
      <c r="E3" s="7" t="s">
        <v>19</v>
      </c>
      <c r="F3" s="8" t="s">
        <v>20</v>
      </c>
      <c r="G3" s="9" t="s">
        <v>21</v>
      </c>
      <c r="H3" s="6" t="s">
        <v>22</v>
      </c>
      <c r="I3" s="7" t="s">
        <v>23</v>
      </c>
      <c r="J3" s="8" t="s">
        <v>24</v>
      </c>
      <c r="K3" s="6" t="s">
        <v>25</v>
      </c>
      <c r="L3" s="7" t="s">
        <v>26</v>
      </c>
      <c r="M3" s="7" t="s">
        <v>27</v>
      </c>
      <c r="N3" s="8" t="s">
        <v>28</v>
      </c>
    </row>
    <row r="4" spans="1:14" ht="20.100000000000001" customHeight="1" x14ac:dyDescent="0.25">
      <c r="A4" s="10" t="s">
        <v>29</v>
      </c>
      <c r="B4" s="10" t="s">
        <v>30</v>
      </c>
      <c r="C4" s="10" t="s">
        <v>31</v>
      </c>
      <c r="D4" s="11" t="s">
        <v>32</v>
      </c>
      <c r="E4" s="11" t="s">
        <v>33</v>
      </c>
      <c r="F4" s="11" t="s">
        <v>34</v>
      </c>
      <c r="G4" s="10" t="s">
        <v>35</v>
      </c>
      <c r="H4" s="1" t="s">
        <v>36</v>
      </c>
      <c r="I4" s="1" t="s">
        <v>37</v>
      </c>
      <c r="J4" s="11" t="s">
        <v>38</v>
      </c>
      <c r="K4" s="12" t="s">
        <v>39</v>
      </c>
      <c r="L4" s="1" t="s">
        <v>40</v>
      </c>
      <c r="M4" s="13" t="s">
        <v>41</v>
      </c>
      <c r="N4" s="1" t="s">
        <v>42</v>
      </c>
    </row>
    <row r="5" spans="1:14" ht="17.100000000000001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5">
        <v>10</v>
      </c>
      <c r="K5" s="16">
        <v>11</v>
      </c>
      <c r="L5" s="14">
        <v>12</v>
      </c>
      <c r="M5" s="16">
        <v>13</v>
      </c>
      <c r="N5" s="15">
        <v>14</v>
      </c>
    </row>
    <row r="6" spans="1:14" ht="15.95" customHeight="1" x14ac:dyDescent="0.25">
      <c r="A6" s="140" t="s">
        <v>43</v>
      </c>
      <c r="B6" s="141" t="s">
        <v>44</v>
      </c>
      <c r="C6" s="141" t="s">
        <v>45</v>
      </c>
      <c r="D6" s="17" t="s">
        <v>46</v>
      </c>
      <c r="E6" s="17" t="s">
        <v>47</v>
      </c>
      <c r="F6" s="17" t="s">
        <v>48</v>
      </c>
      <c r="G6" s="17" t="s">
        <v>49</v>
      </c>
      <c r="H6" s="17" t="s">
        <v>50</v>
      </c>
      <c r="I6" s="17" t="s">
        <v>51</v>
      </c>
      <c r="J6" s="17" t="s">
        <v>52</v>
      </c>
      <c r="K6" s="17" t="s">
        <v>53</v>
      </c>
      <c r="L6" s="17" t="s">
        <v>54</v>
      </c>
      <c r="M6" s="17" t="s">
        <v>55</v>
      </c>
      <c r="N6" s="18" t="s">
        <v>56</v>
      </c>
    </row>
    <row r="7" spans="1:14" ht="15" customHeight="1" x14ac:dyDescent="0.25">
      <c r="A7" s="130" t="s">
        <v>57</v>
      </c>
      <c r="B7" s="131" t="s">
        <v>58</v>
      </c>
      <c r="C7" s="19" t="s">
        <v>59</v>
      </c>
      <c r="D7" s="19" t="s">
        <v>60</v>
      </c>
      <c r="E7" s="19" t="s">
        <v>61</v>
      </c>
      <c r="F7" s="19" t="s">
        <v>62</v>
      </c>
      <c r="G7" s="19" t="s">
        <v>63</v>
      </c>
      <c r="H7" s="19" t="s">
        <v>64</v>
      </c>
      <c r="I7" s="19" t="s">
        <v>65</v>
      </c>
      <c r="J7" s="19" t="s">
        <v>66</v>
      </c>
      <c r="K7" s="19" t="s">
        <v>67</v>
      </c>
      <c r="L7" s="19" t="s">
        <v>68</v>
      </c>
      <c r="M7" s="19" t="s">
        <v>69</v>
      </c>
      <c r="N7" s="20" t="s">
        <v>70</v>
      </c>
    </row>
    <row r="8" spans="1:14" ht="14.1" customHeight="1" x14ac:dyDescent="0.25">
      <c r="A8" s="22">
        <v>83</v>
      </c>
      <c r="B8" s="13" t="s">
        <v>71</v>
      </c>
      <c r="C8" s="22">
        <v>250</v>
      </c>
      <c r="D8" s="23">
        <v>9.86</v>
      </c>
      <c r="E8" s="23">
        <v>9.36</v>
      </c>
      <c r="F8" s="23">
        <v>50.6</v>
      </c>
      <c r="G8" s="23">
        <v>326.08</v>
      </c>
      <c r="H8" s="23">
        <v>0.19</v>
      </c>
      <c r="I8" s="23">
        <v>2.4500000000000002</v>
      </c>
      <c r="J8" s="23">
        <v>5</v>
      </c>
      <c r="K8" s="23">
        <v>242.5</v>
      </c>
      <c r="L8" s="23">
        <v>0</v>
      </c>
      <c r="M8" s="23">
        <v>0</v>
      </c>
      <c r="N8" s="23">
        <v>1.89</v>
      </c>
    </row>
    <row r="9" spans="1:14" ht="14.1" customHeight="1" x14ac:dyDescent="0.25">
      <c r="A9" s="22">
        <v>4</v>
      </c>
      <c r="B9" s="13" t="s">
        <v>2072</v>
      </c>
      <c r="C9" s="22">
        <v>15</v>
      </c>
      <c r="D9" s="23">
        <v>1.21</v>
      </c>
      <c r="E9" s="23">
        <v>8.67</v>
      </c>
      <c r="F9" s="23">
        <v>0.53</v>
      </c>
      <c r="G9" s="23">
        <v>94.67</v>
      </c>
      <c r="H9" s="23">
        <v>0</v>
      </c>
      <c r="I9" s="23">
        <v>2.25</v>
      </c>
      <c r="J9" s="23">
        <v>79.099999999999994</v>
      </c>
      <c r="K9" s="23">
        <v>3</v>
      </c>
      <c r="L9" s="23">
        <v>4</v>
      </c>
      <c r="M9" s="23">
        <v>0</v>
      </c>
      <c r="N9" s="23">
        <v>0</v>
      </c>
    </row>
    <row r="10" spans="1:14" s="84" customFormat="1" ht="14.1" customHeight="1" x14ac:dyDescent="0.25">
      <c r="A10" s="22"/>
      <c r="B10" s="13" t="s">
        <v>2071</v>
      </c>
      <c r="C10" s="22">
        <v>40</v>
      </c>
      <c r="D10" s="23">
        <v>3.16</v>
      </c>
      <c r="E10" s="23">
        <v>1.24</v>
      </c>
      <c r="F10" s="23">
        <v>14.66</v>
      </c>
      <c r="G10" s="23">
        <v>110.34</v>
      </c>
      <c r="H10" s="23">
        <v>0.06</v>
      </c>
      <c r="I10" s="23">
        <v>0</v>
      </c>
      <c r="J10" s="23">
        <v>0</v>
      </c>
      <c r="K10" s="23">
        <v>7.14</v>
      </c>
      <c r="L10" s="23">
        <v>34.799999999999997</v>
      </c>
      <c r="M10" s="23">
        <v>16.3</v>
      </c>
      <c r="N10" s="23">
        <v>1.08</v>
      </c>
    </row>
    <row r="11" spans="1:14" ht="14.1" customHeight="1" x14ac:dyDescent="0.25">
      <c r="A11" s="22">
        <v>77</v>
      </c>
      <c r="B11" s="13" t="s">
        <v>72</v>
      </c>
      <c r="C11" s="22">
        <v>200</v>
      </c>
      <c r="D11" s="23">
        <v>3.52</v>
      </c>
      <c r="E11" s="23">
        <v>3.72</v>
      </c>
      <c r="F11" s="23">
        <v>25.49</v>
      </c>
      <c r="G11" s="23">
        <v>145.19999999999999</v>
      </c>
      <c r="H11" s="23">
        <v>0.04</v>
      </c>
      <c r="I11" s="23">
        <v>1.3</v>
      </c>
      <c r="J11" s="23">
        <v>0.01</v>
      </c>
      <c r="K11" s="23">
        <v>122</v>
      </c>
      <c r="L11" s="23">
        <v>90</v>
      </c>
      <c r="M11" s="23">
        <v>14</v>
      </c>
      <c r="N11" s="23">
        <v>0.56000000000000005</v>
      </c>
    </row>
    <row r="12" spans="1:14" ht="15.95" customHeight="1" x14ac:dyDescent="0.25">
      <c r="A12" s="27" t="s">
        <v>73</v>
      </c>
      <c r="B12" s="28" t="s">
        <v>74</v>
      </c>
      <c r="C12" s="28">
        <f>C8+C9+C10+C11</f>
        <v>505</v>
      </c>
      <c r="D12" s="28">
        <f t="shared" ref="D12:N12" si="0">D8+D9+D10+D11</f>
        <v>17.75</v>
      </c>
      <c r="E12" s="28">
        <f t="shared" si="0"/>
        <v>22.99</v>
      </c>
      <c r="F12" s="28">
        <f t="shared" si="0"/>
        <v>91.28</v>
      </c>
      <c r="G12" s="28">
        <f t="shared" si="0"/>
        <v>676.29</v>
      </c>
      <c r="H12" s="28">
        <f t="shared" si="0"/>
        <v>0.28999999999999998</v>
      </c>
      <c r="I12" s="28">
        <f t="shared" si="0"/>
        <v>6</v>
      </c>
      <c r="J12" s="28">
        <f t="shared" si="0"/>
        <v>84.11</v>
      </c>
      <c r="K12" s="28">
        <f t="shared" si="0"/>
        <v>374.64</v>
      </c>
      <c r="L12" s="28">
        <f t="shared" si="0"/>
        <v>128.80000000000001</v>
      </c>
      <c r="M12" s="28">
        <f t="shared" si="0"/>
        <v>30.3</v>
      </c>
      <c r="N12" s="28">
        <f t="shared" si="0"/>
        <v>3.53</v>
      </c>
    </row>
    <row r="13" spans="1:14" ht="15" customHeight="1" x14ac:dyDescent="0.25">
      <c r="A13" s="132" t="s">
        <v>75</v>
      </c>
      <c r="B13" s="133" t="s">
        <v>76</v>
      </c>
      <c r="C13" s="30" t="s">
        <v>77</v>
      </c>
      <c r="D13" s="30" t="s">
        <v>78</v>
      </c>
      <c r="E13" s="30" t="s">
        <v>79</v>
      </c>
      <c r="F13" s="30" t="s">
        <v>80</v>
      </c>
      <c r="G13" s="30" t="s">
        <v>81</v>
      </c>
      <c r="H13" s="30" t="s">
        <v>82</v>
      </c>
      <c r="I13" s="30" t="s">
        <v>83</v>
      </c>
      <c r="J13" s="30" t="s">
        <v>84</v>
      </c>
      <c r="K13" s="30" t="s">
        <v>85</v>
      </c>
      <c r="L13" s="30" t="s">
        <v>86</v>
      </c>
      <c r="M13" s="30" t="s">
        <v>87</v>
      </c>
      <c r="N13" s="31" t="s">
        <v>88</v>
      </c>
    </row>
    <row r="14" spans="1:14" ht="33" customHeight="1" x14ac:dyDescent="0.25">
      <c r="A14" s="33">
        <v>91</v>
      </c>
      <c r="B14" s="86" t="s">
        <v>89</v>
      </c>
      <c r="C14" s="33">
        <v>100</v>
      </c>
      <c r="D14" s="34">
        <v>1.33</v>
      </c>
      <c r="E14" s="34">
        <v>6.08</v>
      </c>
      <c r="F14" s="34">
        <v>8.52</v>
      </c>
      <c r="G14" s="34">
        <v>94.12</v>
      </c>
      <c r="H14" s="34">
        <v>0.06</v>
      </c>
      <c r="I14" s="34">
        <v>17.3</v>
      </c>
      <c r="J14" s="34">
        <v>0</v>
      </c>
      <c r="K14" s="34">
        <v>43</v>
      </c>
      <c r="L14" s="34">
        <v>16</v>
      </c>
      <c r="M14" s="34">
        <v>28.32</v>
      </c>
      <c r="N14" s="34">
        <v>0.52</v>
      </c>
    </row>
    <row r="15" spans="1:14" ht="33" customHeight="1" x14ac:dyDescent="0.25">
      <c r="A15" s="33">
        <v>16</v>
      </c>
      <c r="B15" s="86" t="s">
        <v>90</v>
      </c>
      <c r="C15" s="33">
        <v>200</v>
      </c>
      <c r="D15" s="34">
        <v>6.89</v>
      </c>
      <c r="E15" s="34">
        <v>6.72</v>
      </c>
      <c r="F15" s="34">
        <v>11.47</v>
      </c>
      <c r="G15" s="34">
        <v>133.80000000000001</v>
      </c>
      <c r="H15" s="34">
        <v>0.08</v>
      </c>
      <c r="I15" s="34">
        <v>7.29</v>
      </c>
      <c r="J15" s="34">
        <v>12</v>
      </c>
      <c r="K15" s="34">
        <v>36.24</v>
      </c>
      <c r="L15" s="34">
        <v>141.22</v>
      </c>
      <c r="M15" s="34">
        <v>37.880000000000003</v>
      </c>
      <c r="N15" s="34">
        <v>1.01</v>
      </c>
    </row>
    <row r="16" spans="1:14" ht="15.75" customHeight="1" x14ac:dyDescent="0.25">
      <c r="A16" s="33">
        <v>54</v>
      </c>
      <c r="B16" s="16" t="s">
        <v>2066</v>
      </c>
      <c r="C16" s="33">
        <v>185</v>
      </c>
      <c r="D16" s="34">
        <v>3.38</v>
      </c>
      <c r="E16" s="34">
        <v>7.87</v>
      </c>
      <c r="F16" s="34">
        <v>27.49</v>
      </c>
      <c r="G16" s="34">
        <v>192.8</v>
      </c>
      <c r="H16" s="34">
        <v>0.1</v>
      </c>
      <c r="I16" s="34">
        <v>2</v>
      </c>
      <c r="J16" s="34">
        <v>50</v>
      </c>
      <c r="K16" s="34">
        <v>41.6</v>
      </c>
      <c r="L16" s="34">
        <v>67</v>
      </c>
      <c r="M16" s="34">
        <v>17.399999999999999</v>
      </c>
      <c r="N16" s="34">
        <v>1.02</v>
      </c>
    </row>
    <row r="17" spans="1:14" ht="20.100000000000001" customHeight="1" x14ac:dyDescent="0.25">
      <c r="A17" s="22">
        <v>57</v>
      </c>
      <c r="B17" s="13" t="s">
        <v>91</v>
      </c>
      <c r="C17" s="22">
        <v>100</v>
      </c>
      <c r="D17" s="23">
        <v>11.09</v>
      </c>
      <c r="E17" s="23">
        <v>12.29</v>
      </c>
      <c r="F17" s="23">
        <v>14.64</v>
      </c>
      <c r="G17" s="23">
        <v>213.75</v>
      </c>
      <c r="H17" s="23">
        <v>7.4999999999999997E-2</v>
      </c>
      <c r="I17" s="23">
        <v>1.06</v>
      </c>
      <c r="J17" s="23">
        <v>48.75</v>
      </c>
      <c r="K17" s="23">
        <v>54.88</v>
      </c>
      <c r="L17" s="23">
        <v>133.38</v>
      </c>
      <c r="M17" s="23">
        <v>27</v>
      </c>
      <c r="N17" s="23">
        <v>1.2</v>
      </c>
    </row>
    <row r="18" spans="1:14" ht="14.1" customHeight="1" x14ac:dyDescent="0.25">
      <c r="A18" s="22">
        <v>72</v>
      </c>
      <c r="B18" s="13" t="s">
        <v>92</v>
      </c>
      <c r="C18" s="22">
        <v>200</v>
      </c>
      <c r="D18" s="23">
        <v>0.04</v>
      </c>
      <c r="E18" s="23">
        <v>0</v>
      </c>
      <c r="F18" s="23">
        <v>24.76</v>
      </c>
      <c r="G18" s="23">
        <v>94.2</v>
      </c>
      <c r="H18" s="23">
        <v>0.01</v>
      </c>
      <c r="I18" s="23">
        <v>1.08</v>
      </c>
      <c r="J18" s="23">
        <v>0</v>
      </c>
      <c r="K18" s="23">
        <v>6.4</v>
      </c>
      <c r="L18" s="23">
        <v>3.6</v>
      </c>
      <c r="M18" s="23">
        <v>0</v>
      </c>
      <c r="N18" s="23">
        <v>0.18</v>
      </c>
    </row>
    <row r="19" spans="1:14" ht="14.1" customHeight="1" x14ac:dyDescent="0.25">
      <c r="A19" s="22">
        <v>89</v>
      </c>
      <c r="B19" s="13" t="s">
        <v>93</v>
      </c>
      <c r="C19" s="22">
        <v>60</v>
      </c>
      <c r="D19" s="23">
        <v>4.74</v>
      </c>
      <c r="E19" s="23">
        <v>0.6</v>
      </c>
      <c r="F19" s="23">
        <v>28.98</v>
      </c>
      <c r="G19" s="23">
        <v>140.28</v>
      </c>
      <c r="H19" s="23">
        <v>0.06</v>
      </c>
      <c r="I19" s="23">
        <v>0</v>
      </c>
      <c r="J19" s="23">
        <v>0</v>
      </c>
      <c r="K19" s="23">
        <v>13.8</v>
      </c>
      <c r="L19" s="23">
        <v>52.2</v>
      </c>
      <c r="M19" s="23">
        <v>19.8</v>
      </c>
      <c r="N19" s="23">
        <v>0.66</v>
      </c>
    </row>
    <row r="20" spans="1:14" ht="14.1" customHeight="1" x14ac:dyDescent="0.25">
      <c r="A20" s="22">
        <v>101</v>
      </c>
      <c r="B20" s="13" t="s">
        <v>94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5" customHeight="1" x14ac:dyDescent="0.25">
      <c r="A21" s="37" t="s">
        <v>95</v>
      </c>
      <c r="B21" s="28" t="s">
        <v>96</v>
      </c>
      <c r="C21" s="28">
        <f>C20+C19+C18+C17+C16+C15+C14</f>
        <v>895</v>
      </c>
      <c r="D21" s="29">
        <f t="shared" ref="D21:N21" si="1">D20+D19+D18+D17+D16+D15+D14</f>
        <v>30.769999999999996</v>
      </c>
      <c r="E21" s="29">
        <f t="shared" si="1"/>
        <v>33.92</v>
      </c>
      <c r="F21" s="29">
        <f t="shared" si="1"/>
        <v>132.56</v>
      </c>
      <c r="G21" s="29">
        <f t="shared" si="1"/>
        <v>952.18999999999994</v>
      </c>
      <c r="H21" s="29">
        <f t="shared" si="1"/>
        <v>1.2350000000000001</v>
      </c>
      <c r="I21" s="29">
        <f t="shared" si="1"/>
        <v>28.73</v>
      </c>
      <c r="J21" s="29">
        <f t="shared" si="1"/>
        <v>110.75</v>
      </c>
      <c r="K21" s="29">
        <f t="shared" si="1"/>
        <v>207.42000000000002</v>
      </c>
      <c r="L21" s="29">
        <f t="shared" si="1"/>
        <v>466.4</v>
      </c>
      <c r="M21" s="29">
        <f t="shared" si="1"/>
        <v>142.89999999999998</v>
      </c>
      <c r="N21" s="29">
        <f t="shared" si="1"/>
        <v>6.1399999999999988</v>
      </c>
    </row>
    <row r="23" spans="1:14" x14ac:dyDescent="0.25">
      <c r="B23" s="103" t="s">
        <v>2078</v>
      </c>
      <c r="C23" s="105">
        <f>C21+C12</f>
        <v>1400</v>
      </c>
      <c r="D23" s="105">
        <f t="shared" ref="D23:N23" si="2">D21+D12</f>
        <v>48.519999999999996</v>
      </c>
      <c r="E23" s="105">
        <f t="shared" si="2"/>
        <v>56.91</v>
      </c>
      <c r="F23" s="105">
        <f t="shared" si="2"/>
        <v>223.84</v>
      </c>
      <c r="G23" s="105">
        <f t="shared" si="2"/>
        <v>1628.48</v>
      </c>
      <c r="H23" s="105">
        <f t="shared" si="2"/>
        <v>1.5250000000000001</v>
      </c>
      <c r="I23" s="105">
        <f t="shared" si="2"/>
        <v>34.730000000000004</v>
      </c>
      <c r="J23" s="105">
        <f t="shared" si="2"/>
        <v>194.86</v>
      </c>
      <c r="K23" s="105">
        <f t="shared" si="2"/>
        <v>582.05999999999995</v>
      </c>
      <c r="L23" s="105">
        <f t="shared" si="2"/>
        <v>595.20000000000005</v>
      </c>
      <c r="M23" s="105">
        <f t="shared" si="2"/>
        <v>173.2</v>
      </c>
      <c r="N23" s="105">
        <f t="shared" si="2"/>
        <v>9.6699999999999982</v>
      </c>
    </row>
  </sheetData>
  <mergeCells count="7">
    <mergeCell ref="A7:B7"/>
    <mergeCell ref="A13:B13"/>
    <mergeCell ref="A1:N1"/>
    <mergeCell ref="D2:F2"/>
    <mergeCell ref="H2:I2"/>
    <mergeCell ref="K2:N2"/>
    <mergeCell ref="A6:C6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workbookViewId="0">
      <selection activeCell="C16" sqref="C16:N16"/>
    </sheetView>
  </sheetViews>
  <sheetFormatPr defaultRowHeight="15" x14ac:dyDescent="0.25"/>
  <cols>
    <col min="1" max="1" width="9"/>
    <col min="2" max="2" width="41"/>
    <col min="3" max="3" width="9"/>
    <col min="4" max="4" width="21"/>
    <col min="5" max="5" width="6"/>
    <col min="6" max="6" width="7"/>
    <col min="7" max="7" width="10"/>
    <col min="8" max="8" width="14.28515625" customWidth="1"/>
    <col min="9" max="9" width="8"/>
    <col min="10" max="10" width="6"/>
    <col min="11" max="11" width="7"/>
    <col min="12" max="13" width="8"/>
    <col min="14" max="14" width="6"/>
  </cols>
  <sheetData>
    <row r="1" spans="1:14" ht="45.95" customHeight="1" x14ac:dyDescent="0.25">
      <c r="A1" s="2" t="s">
        <v>830</v>
      </c>
      <c r="B1" s="1" t="s">
        <v>831</v>
      </c>
      <c r="C1" s="58" t="s">
        <v>832</v>
      </c>
      <c r="D1" s="139" t="s">
        <v>833</v>
      </c>
      <c r="E1" s="137" t="s">
        <v>834</v>
      </c>
      <c r="F1" s="138" t="s">
        <v>835</v>
      </c>
      <c r="G1" s="2" t="s">
        <v>836</v>
      </c>
      <c r="H1" s="38" t="s">
        <v>837</v>
      </c>
      <c r="I1" s="3" t="s">
        <v>838</v>
      </c>
      <c r="J1" s="4" t="s">
        <v>839</v>
      </c>
      <c r="K1" s="139" t="s">
        <v>840</v>
      </c>
      <c r="L1" s="137" t="s">
        <v>841</v>
      </c>
      <c r="M1" s="137" t="s">
        <v>842</v>
      </c>
      <c r="N1" s="138" t="s">
        <v>843</v>
      </c>
    </row>
    <row r="2" spans="1:14" ht="15" customHeight="1" x14ac:dyDescent="0.25">
      <c r="A2" s="39" t="s">
        <v>844</v>
      </c>
      <c r="B2" s="39" t="s">
        <v>845</v>
      </c>
      <c r="C2" s="39" t="s">
        <v>846</v>
      </c>
      <c r="D2" s="40" t="s">
        <v>847</v>
      </c>
      <c r="E2" t="s">
        <v>848</v>
      </c>
      <c r="F2" s="41" t="s">
        <v>849</v>
      </c>
      <c r="G2" s="42" t="s">
        <v>850</v>
      </c>
      <c r="H2" s="40" t="s">
        <v>851</v>
      </c>
      <c r="I2" t="s">
        <v>852</v>
      </c>
      <c r="J2" s="41" t="s">
        <v>853</v>
      </c>
      <c r="K2" s="40" t="s">
        <v>854</v>
      </c>
      <c r="L2" t="s">
        <v>855</v>
      </c>
      <c r="M2" t="s">
        <v>856</v>
      </c>
      <c r="N2" s="41" t="s">
        <v>857</v>
      </c>
    </row>
    <row r="3" spans="1:14" ht="14.1" customHeight="1" x14ac:dyDescent="0.25">
      <c r="A3" s="10" t="s">
        <v>858</v>
      </c>
      <c r="B3" s="10" t="s">
        <v>859</v>
      </c>
      <c r="C3" s="10" t="s">
        <v>860</v>
      </c>
      <c r="D3" s="12" t="s">
        <v>861</v>
      </c>
      <c r="E3" s="13" t="s">
        <v>862</v>
      </c>
      <c r="F3" s="1" t="s">
        <v>863</v>
      </c>
      <c r="G3" s="10" t="s">
        <v>864</v>
      </c>
      <c r="H3" s="1" t="s">
        <v>865</v>
      </c>
      <c r="I3" s="1" t="s">
        <v>866</v>
      </c>
      <c r="J3" s="12" t="s">
        <v>867</v>
      </c>
      <c r="K3" s="1" t="s">
        <v>868</v>
      </c>
      <c r="L3" s="1" t="s">
        <v>869</v>
      </c>
      <c r="M3" s="1" t="s">
        <v>870</v>
      </c>
      <c r="N3" s="1" t="s">
        <v>871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6">
        <v>5</v>
      </c>
      <c r="F4" s="14" t="s">
        <v>872</v>
      </c>
      <c r="G4" s="14">
        <v>7</v>
      </c>
      <c r="H4" s="14">
        <v>8</v>
      </c>
      <c r="I4" s="14">
        <v>9</v>
      </c>
      <c r="J4" s="15">
        <v>10</v>
      </c>
      <c r="K4" s="14">
        <v>11</v>
      </c>
      <c r="L4" s="14">
        <v>12</v>
      </c>
      <c r="M4" s="14">
        <v>13</v>
      </c>
      <c r="N4" s="15">
        <v>14</v>
      </c>
    </row>
    <row r="5" spans="1:14" ht="15" customHeight="1" x14ac:dyDescent="0.25">
      <c r="A5" s="142" t="s">
        <v>873</v>
      </c>
      <c r="B5" s="141" t="s">
        <v>874</v>
      </c>
      <c r="C5" s="141" t="s">
        <v>875</v>
      </c>
      <c r="D5" s="17" t="s">
        <v>876</v>
      </c>
      <c r="E5" s="17" t="s">
        <v>877</v>
      </c>
      <c r="F5" s="17" t="s">
        <v>878</v>
      </c>
      <c r="G5" s="17" t="s">
        <v>879</v>
      </c>
      <c r="H5" s="17" t="s">
        <v>880</v>
      </c>
      <c r="I5" s="17" t="s">
        <v>881</v>
      </c>
      <c r="J5" s="17" t="s">
        <v>882</v>
      </c>
      <c r="K5" s="17" t="s">
        <v>883</v>
      </c>
      <c r="L5" s="17" t="s">
        <v>884</v>
      </c>
      <c r="M5" s="17" t="s">
        <v>885</v>
      </c>
      <c r="N5" s="18" t="s">
        <v>886</v>
      </c>
    </row>
    <row r="6" spans="1:14" ht="15" customHeight="1" x14ac:dyDescent="0.25">
      <c r="A6" s="130" t="s">
        <v>887</v>
      </c>
      <c r="B6" s="131" t="s">
        <v>888</v>
      </c>
      <c r="C6" s="19" t="s">
        <v>889</v>
      </c>
      <c r="D6" s="19" t="s">
        <v>890</v>
      </c>
      <c r="E6" s="19" t="s">
        <v>891</v>
      </c>
      <c r="F6" s="19" t="s">
        <v>892</v>
      </c>
      <c r="G6" s="19" t="s">
        <v>893</v>
      </c>
      <c r="H6" s="19" t="s">
        <v>894</v>
      </c>
      <c r="I6" s="19" t="s">
        <v>895</v>
      </c>
      <c r="J6" s="19" t="s">
        <v>896</v>
      </c>
      <c r="K6" s="19" t="s">
        <v>897</v>
      </c>
      <c r="L6" s="19" t="s">
        <v>898</v>
      </c>
      <c r="M6" s="19" t="s">
        <v>899</v>
      </c>
      <c r="N6" s="20" t="s">
        <v>900</v>
      </c>
    </row>
    <row r="7" spans="1:14" ht="15" customHeight="1" x14ac:dyDescent="0.25">
      <c r="A7" s="22">
        <v>84</v>
      </c>
      <c r="B7" s="13" t="s">
        <v>901</v>
      </c>
      <c r="C7" s="22">
        <v>250</v>
      </c>
      <c r="D7" s="23">
        <v>9.6999999999999993</v>
      </c>
      <c r="E7" s="23">
        <v>12.5</v>
      </c>
      <c r="F7" s="23">
        <v>54.4</v>
      </c>
      <c r="G7" s="23">
        <v>370</v>
      </c>
      <c r="H7" s="23">
        <v>0.23</v>
      </c>
      <c r="I7" s="23">
        <v>1.075</v>
      </c>
      <c r="J7" s="23">
        <v>6.25</v>
      </c>
      <c r="K7" s="23">
        <v>243.95</v>
      </c>
      <c r="L7" s="95">
        <v>0</v>
      </c>
      <c r="M7" s="95">
        <v>0</v>
      </c>
      <c r="N7" s="23">
        <v>0.75</v>
      </c>
    </row>
    <row r="8" spans="1:14" ht="14.1" customHeight="1" x14ac:dyDescent="0.25">
      <c r="A8" s="22">
        <v>77</v>
      </c>
      <c r="B8" s="13" t="s">
        <v>72</v>
      </c>
      <c r="C8" s="22">
        <v>200</v>
      </c>
      <c r="D8" s="23">
        <v>3.52</v>
      </c>
      <c r="E8" s="23">
        <v>3.72</v>
      </c>
      <c r="F8" s="23">
        <v>25.49</v>
      </c>
      <c r="G8" s="23">
        <v>145.19999999999999</v>
      </c>
      <c r="H8" s="23">
        <v>0.04</v>
      </c>
      <c r="I8" s="23">
        <v>1.3</v>
      </c>
      <c r="J8" s="23">
        <v>0.01</v>
      </c>
      <c r="K8" s="23">
        <v>122</v>
      </c>
      <c r="L8" s="23">
        <v>90</v>
      </c>
      <c r="M8" s="23">
        <v>14</v>
      </c>
      <c r="N8" s="23">
        <v>0.56000000000000005</v>
      </c>
    </row>
    <row r="9" spans="1:14" ht="14.1" customHeight="1" x14ac:dyDescent="0.25">
      <c r="A9" s="21"/>
      <c r="B9" s="13" t="s">
        <v>2071</v>
      </c>
      <c r="C9" s="22">
        <v>50</v>
      </c>
      <c r="D9" s="23">
        <v>3.95</v>
      </c>
      <c r="E9" s="23">
        <v>1.55</v>
      </c>
      <c r="F9" s="23">
        <v>18.324999999999999</v>
      </c>
      <c r="G9" s="23">
        <v>137.92500000000001</v>
      </c>
      <c r="H9" s="23">
        <v>7.4999999999999997E-2</v>
      </c>
      <c r="I9" s="23">
        <v>0</v>
      </c>
      <c r="J9" s="23">
        <v>0</v>
      </c>
      <c r="K9" s="23">
        <v>8.9250000000000007</v>
      </c>
      <c r="L9" s="23">
        <v>43.499999999999993</v>
      </c>
      <c r="M9" s="23">
        <v>20.375</v>
      </c>
      <c r="N9" s="23">
        <v>1.35</v>
      </c>
    </row>
    <row r="10" spans="1:14" ht="15.95" customHeight="1" x14ac:dyDescent="0.25">
      <c r="A10" s="67" t="s">
        <v>902</v>
      </c>
      <c r="B10" s="49" t="s">
        <v>903</v>
      </c>
      <c r="C10" s="49">
        <f>C7+C8+C9</f>
        <v>500</v>
      </c>
      <c r="D10" s="49">
        <f t="shared" ref="D10:N10" si="0">D7+D8+D9</f>
        <v>17.169999999999998</v>
      </c>
      <c r="E10" s="49">
        <f t="shared" si="0"/>
        <v>17.77</v>
      </c>
      <c r="F10" s="49">
        <f t="shared" si="0"/>
        <v>98.215000000000003</v>
      </c>
      <c r="G10" s="49">
        <f t="shared" si="0"/>
        <v>653.125</v>
      </c>
      <c r="H10" s="49">
        <f t="shared" si="0"/>
        <v>0.34500000000000003</v>
      </c>
      <c r="I10" s="49">
        <f t="shared" si="0"/>
        <v>2.375</v>
      </c>
      <c r="J10" s="49">
        <f t="shared" si="0"/>
        <v>6.26</v>
      </c>
      <c r="K10" s="49">
        <f t="shared" si="0"/>
        <v>374.875</v>
      </c>
      <c r="L10" s="49">
        <f t="shared" si="0"/>
        <v>133.5</v>
      </c>
      <c r="M10" s="49">
        <f t="shared" si="0"/>
        <v>34.375</v>
      </c>
      <c r="N10" s="49">
        <f t="shared" si="0"/>
        <v>2.66</v>
      </c>
    </row>
    <row r="11" spans="1:14" ht="15" customHeight="1" x14ac:dyDescent="0.25">
      <c r="A11" s="132" t="s">
        <v>904</v>
      </c>
      <c r="B11" s="133" t="s">
        <v>905</v>
      </c>
      <c r="C11" s="126" t="s">
        <v>906</v>
      </c>
      <c r="D11" s="30" t="s">
        <v>907</v>
      </c>
      <c r="E11" s="30" t="s">
        <v>908</v>
      </c>
      <c r="F11" s="30" t="s">
        <v>909</v>
      </c>
      <c r="G11" s="30" t="s">
        <v>910</v>
      </c>
      <c r="H11" s="30" t="s">
        <v>911</v>
      </c>
      <c r="I11" s="30" t="s">
        <v>912</v>
      </c>
      <c r="J11" s="30" t="s">
        <v>913</v>
      </c>
      <c r="K11" s="30" t="s">
        <v>914</v>
      </c>
      <c r="L11" s="30" t="s">
        <v>915</v>
      </c>
      <c r="M11" s="30" t="s">
        <v>916</v>
      </c>
      <c r="N11" s="31" t="s">
        <v>917</v>
      </c>
    </row>
    <row r="12" spans="1:14" ht="17.100000000000001" customHeight="1" x14ac:dyDescent="0.25">
      <c r="A12" s="22">
        <v>92</v>
      </c>
      <c r="B12" s="13" t="s">
        <v>918</v>
      </c>
      <c r="C12" s="22">
        <v>60</v>
      </c>
      <c r="D12" s="23">
        <v>0.85</v>
      </c>
      <c r="E12" s="23">
        <v>2.5</v>
      </c>
      <c r="F12" s="23">
        <v>5.2</v>
      </c>
      <c r="G12" s="23">
        <v>46.7</v>
      </c>
      <c r="H12" s="23">
        <v>0.01</v>
      </c>
      <c r="I12" s="23">
        <v>9.9</v>
      </c>
      <c r="J12" s="23">
        <v>0</v>
      </c>
      <c r="K12" s="23">
        <v>26.1</v>
      </c>
      <c r="L12" s="23">
        <v>16.899999999999999</v>
      </c>
      <c r="M12" s="23">
        <v>8</v>
      </c>
      <c r="N12" s="23">
        <v>0.33</v>
      </c>
    </row>
    <row r="13" spans="1:14" ht="15" customHeight="1" x14ac:dyDescent="0.25">
      <c r="A13" s="88" t="s">
        <v>919</v>
      </c>
      <c r="B13" s="85" t="s">
        <v>920</v>
      </c>
      <c r="C13" s="88" t="s">
        <v>921</v>
      </c>
      <c r="D13" s="39" t="s">
        <v>922</v>
      </c>
      <c r="E13" s="39" t="s">
        <v>923</v>
      </c>
      <c r="F13" s="39" t="s">
        <v>924</v>
      </c>
      <c r="G13" s="39" t="s">
        <v>925</v>
      </c>
      <c r="H13" s="39" t="s">
        <v>926</v>
      </c>
      <c r="I13" s="39" t="s">
        <v>927</v>
      </c>
      <c r="J13" s="39" t="s">
        <v>928</v>
      </c>
      <c r="K13" s="39" t="s">
        <v>929</v>
      </c>
      <c r="L13" s="39" t="s">
        <v>930</v>
      </c>
      <c r="M13" s="39" t="s">
        <v>931</v>
      </c>
      <c r="N13" s="39" t="s">
        <v>932</v>
      </c>
    </row>
    <row r="14" spans="1:14" ht="15.95" customHeight="1" x14ac:dyDescent="0.25">
      <c r="A14" s="22">
        <v>4</v>
      </c>
      <c r="B14" s="13" t="s">
        <v>933</v>
      </c>
      <c r="C14" s="22">
        <v>60</v>
      </c>
      <c r="D14" s="23">
        <v>0.68</v>
      </c>
      <c r="E14" s="23">
        <v>3.71</v>
      </c>
      <c r="F14" s="23">
        <v>2.83</v>
      </c>
      <c r="G14" s="23">
        <v>47.46</v>
      </c>
      <c r="H14" s="23">
        <v>0.04</v>
      </c>
      <c r="I14" s="23">
        <v>12.25</v>
      </c>
      <c r="J14" s="23">
        <v>0</v>
      </c>
      <c r="K14" s="23">
        <v>10.55</v>
      </c>
      <c r="L14" s="23">
        <v>19.73</v>
      </c>
      <c r="M14" s="23">
        <v>10.67</v>
      </c>
      <c r="N14" s="23">
        <v>0.5</v>
      </c>
    </row>
    <row r="15" spans="1:14" ht="15.95" customHeight="1" x14ac:dyDescent="0.25">
      <c r="A15" s="22">
        <v>15</v>
      </c>
      <c r="B15" s="13" t="s">
        <v>531</v>
      </c>
      <c r="C15" s="22">
        <v>200</v>
      </c>
      <c r="D15" s="23">
        <v>1.45</v>
      </c>
      <c r="E15" s="23">
        <v>3.93</v>
      </c>
      <c r="F15" s="23">
        <v>100.2</v>
      </c>
      <c r="G15" s="23">
        <v>82</v>
      </c>
      <c r="H15" s="23">
        <v>0.04</v>
      </c>
      <c r="I15" s="23">
        <v>8.23</v>
      </c>
      <c r="J15" s="23">
        <v>0</v>
      </c>
      <c r="K15" s="23">
        <v>35.5</v>
      </c>
      <c r="L15" s="23">
        <v>42.58</v>
      </c>
      <c r="M15" s="23">
        <v>21</v>
      </c>
      <c r="N15" s="23">
        <v>0.95</v>
      </c>
    </row>
    <row r="16" spans="1:14" ht="15" customHeight="1" x14ac:dyDescent="0.25">
      <c r="A16" s="22">
        <v>54</v>
      </c>
      <c r="B16" s="13" t="s">
        <v>934</v>
      </c>
      <c r="C16" s="22">
        <v>100</v>
      </c>
      <c r="D16" s="23">
        <v>24.65</v>
      </c>
      <c r="E16" s="23">
        <v>22.36</v>
      </c>
      <c r="F16" s="23">
        <v>5.95</v>
      </c>
      <c r="G16" s="23">
        <v>210.25</v>
      </c>
      <c r="H16" s="23">
        <v>0.21</v>
      </c>
      <c r="I16" s="23">
        <v>1.6</v>
      </c>
      <c r="J16" s="23">
        <v>0</v>
      </c>
      <c r="K16" s="23">
        <v>30.45</v>
      </c>
      <c r="L16" s="23">
        <v>243.36</v>
      </c>
      <c r="M16" s="23">
        <v>32.51</v>
      </c>
      <c r="N16" s="23">
        <v>2.9</v>
      </c>
    </row>
    <row r="17" spans="1:14" ht="15" customHeight="1" x14ac:dyDescent="0.25">
      <c r="A17" s="22">
        <v>96</v>
      </c>
      <c r="B17" s="13" t="s">
        <v>935</v>
      </c>
      <c r="C17" s="22">
        <v>150</v>
      </c>
      <c r="D17" s="23">
        <v>0.38</v>
      </c>
      <c r="E17" s="23">
        <v>64.16</v>
      </c>
      <c r="F17" s="23">
        <v>0.62</v>
      </c>
      <c r="G17" s="23">
        <v>581.38</v>
      </c>
      <c r="H17" s="23">
        <v>0.2</v>
      </c>
      <c r="I17" s="23">
        <v>0</v>
      </c>
      <c r="J17" s="23">
        <v>0</v>
      </c>
      <c r="K17" s="23">
        <v>91.11</v>
      </c>
      <c r="L17" s="23">
        <v>14.77</v>
      </c>
      <c r="M17" s="23">
        <v>0.95</v>
      </c>
      <c r="N17" s="23">
        <v>0.8</v>
      </c>
    </row>
    <row r="18" spans="1:14" ht="15" customHeight="1" x14ac:dyDescent="0.25">
      <c r="A18" s="22">
        <v>295</v>
      </c>
      <c r="B18" s="13" t="s">
        <v>936</v>
      </c>
      <c r="C18" s="22">
        <v>200</v>
      </c>
      <c r="D18" s="23">
        <v>0.2</v>
      </c>
      <c r="E18" s="23">
        <v>0</v>
      </c>
      <c r="F18" s="23">
        <v>19.8</v>
      </c>
      <c r="G18" s="23">
        <v>77</v>
      </c>
      <c r="H18" s="23">
        <v>0.01</v>
      </c>
      <c r="I18" s="23">
        <v>5.28</v>
      </c>
      <c r="J18" s="23">
        <v>0</v>
      </c>
      <c r="K18" s="23">
        <v>7.11</v>
      </c>
      <c r="L18" s="23">
        <v>11.5</v>
      </c>
      <c r="M18" s="23">
        <v>2.4900000000000002</v>
      </c>
      <c r="N18" s="23">
        <v>0.11</v>
      </c>
    </row>
    <row r="19" spans="1:14" ht="14.1" customHeight="1" x14ac:dyDescent="0.25">
      <c r="A19" s="22">
        <v>101</v>
      </c>
      <c r="B19" s="13" t="s">
        <v>937</v>
      </c>
      <c r="C19" s="22">
        <v>50</v>
      </c>
      <c r="D19" s="23">
        <v>3.3</v>
      </c>
      <c r="E19" s="23">
        <v>0.36</v>
      </c>
      <c r="F19" s="23">
        <v>16.7</v>
      </c>
      <c r="G19" s="23">
        <v>83.24</v>
      </c>
      <c r="H19" s="23">
        <v>0.85</v>
      </c>
      <c r="I19" s="23">
        <v>0</v>
      </c>
      <c r="J19" s="23">
        <v>0</v>
      </c>
      <c r="K19" s="23">
        <v>11.5</v>
      </c>
      <c r="L19" s="23">
        <v>53</v>
      </c>
      <c r="M19" s="23">
        <v>12.5</v>
      </c>
      <c r="N19" s="23">
        <v>1.55</v>
      </c>
    </row>
    <row r="20" spans="1:14" ht="14.1" customHeight="1" x14ac:dyDescent="0.25">
      <c r="A20" s="22">
        <v>89</v>
      </c>
      <c r="B20" s="13" t="s">
        <v>938</v>
      </c>
      <c r="C20" s="22">
        <v>60</v>
      </c>
      <c r="D20" s="23">
        <v>4.74</v>
      </c>
      <c r="E20" s="23">
        <v>0.6</v>
      </c>
      <c r="F20" s="23">
        <v>28.98</v>
      </c>
      <c r="G20" s="23">
        <v>140.28</v>
      </c>
      <c r="H20" s="23">
        <v>0.06</v>
      </c>
      <c r="I20" s="23">
        <v>0</v>
      </c>
      <c r="J20" s="23">
        <v>0</v>
      </c>
      <c r="K20" s="23">
        <v>13.8</v>
      </c>
      <c r="L20" s="23">
        <v>52.2</v>
      </c>
      <c r="M20" s="23">
        <v>19.8</v>
      </c>
      <c r="N20" s="23">
        <v>0.66</v>
      </c>
    </row>
    <row r="21" spans="1:14" ht="15.95" customHeight="1" x14ac:dyDescent="0.25">
      <c r="A21" s="69" t="s">
        <v>939</v>
      </c>
      <c r="B21" s="56" t="s">
        <v>2096</v>
      </c>
      <c r="C21" s="56">
        <f>C12+C15+C16+C17+C18+C19+C20</f>
        <v>820</v>
      </c>
      <c r="D21" s="56">
        <f t="shared" ref="D21:N21" si="1">D12+D15+D16+D17+D18+D19+D20</f>
        <v>35.57</v>
      </c>
      <c r="E21" s="56">
        <f t="shared" si="1"/>
        <v>93.909999999999982</v>
      </c>
      <c r="F21" s="56">
        <f t="shared" si="1"/>
        <v>177.45</v>
      </c>
      <c r="G21" s="56">
        <f t="shared" si="1"/>
        <v>1220.8499999999999</v>
      </c>
      <c r="H21" s="56">
        <f t="shared" si="1"/>
        <v>1.3800000000000001</v>
      </c>
      <c r="I21" s="56">
        <f t="shared" si="1"/>
        <v>25.010000000000005</v>
      </c>
      <c r="J21" s="56">
        <f t="shared" si="1"/>
        <v>0</v>
      </c>
      <c r="K21" s="56">
        <f t="shared" si="1"/>
        <v>215.57000000000002</v>
      </c>
      <c r="L21" s="56">
        <f t="shared" si="1"/>
        <v>434.31</v>
      </c>
      <c r="M21" s="56">
        <f t="shared" si="1"/>
        <v>97.25</v>
      </c>
      <c r="N21" s="56">
        <f t="shared" si="1"/>
        <v>7.3</v>
      </c>
    </row>
    <row r="23" spans="1:14" x14ac:dyDescent="0.25">
      <c r="B23" s="103" t="s">
        <v>2078</v>
      </c>
      <c r="C23" s="105">
        <f>C21+C10</f>
        <v>1320</v>
      </c>
      <c r="D23" s="105">
        <f t="shared" ref="D23:N23" si="2">D21+D10</f>
        <v>52.739999999999995</v>
      </c>
      <c r="E23" s="105">
        <f t="shared" si="2"/>
        <v>111.67999999999998</v>
      </c>
      <c r="F23" s="105">
        <f t="shared" si="2"/>
        <v>275.66499999999996</v>
      </c>
      <c r="G23" s="105">
        <f t="shared" si="2"/>
        <v>1873.9749999999999</v>
      </c>
      <c r="H23" s="105">
        <f t="shared" si="2"/>
        <v>1.7250000000000001</v>
      </c>
      <c r="I23" s="105">
        <f t="shared" si="2"/>
        <v>27.385000000000005</v>
      </c>
      <c r="J23" s="105">
        <f t="shared" si="2"/>
        <v>6.26</v>
      </c>
      <c r="K23" s="105">
        <f t="shared" si="2"/>
        <v>590.44500000000005</v>
      </c>
      <c r="L23" s="105">
        <f t="shared" si="2"/>
        <v>567.80999999999995</v>
      </c>
      <c r="M23" s="105">
        <f t="shared" si="2"/>
        <v>131.625</v>
      </c>
      <c r="N23" s="105">
        <f t="shared" si="2"/>
        <v>9.9600000000000009</v>
      </c>
    </row>
  </sheetData>
  <mergeCells count="5">
    <mergeCell ref="D1:F1"/>
    <mergeCell ref="K1:N1"/>
    <mergeCell ref="A5:C5"/>
    <mergeCell ref="A6:B6"/>
    <mergeCell ref="A11:B11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workbookViewId="0">
      <selection activeCell="O16" sqref="O16"/>
    </sheetView>
  </sheetViews>
  <sheetFormatPr defaultRowHeight="15" x14ac:dyDescent="0.25"/>
  <cols>
    <col min="1" max="1" width="9"/>
    <col min="2" max="2" width="34"/>
    <col min="3" max="3" width="12"/>
    <col min="4" max="5" width="7.140625" bestFit="1" customWidth="1"/>
    <col min="6" max="6" width="7.42578125" bestFit="1" customWidth="1"/>
    <col min="7" max="7" width="16.140625" bestFit="1" customWidth="1"/>
    <col min="9" max="9" width="8.140625" bestFit="1" customWidth="1"/>
    <col min="10" max="10" width="6.42578125" customWidth="1"/>
    <col min="11" max="14" width="8.140625" bestFit="1" customWidth="1"/>
  </cols>
  <sheetData>
    <row r="1" spans="1:14" ht="45.95" customHeight="1" x14ac:dyDescent="0.25">
      <c r="A1" s="70" t="s">
        <v>940</v>
      </c>
      <c r="B1" s="1" t="s">
        <v>941</v>
      </c>
      <c r="C1" s="58" t="s">
        <v>942</v>
      </c>
      <c r="D1" s="139" t="s">
        <v>943</v>
      </c>
      <c r="E1" s="137" t="s">
        <v>944</v>
      </c>
      <c r="F1" s="138" t="s">
        <v>945</v>
      </c>
      <c r="G1" s="2" t="s">
        <v>946</v>
      </c>
      <c r="H1" s="147" t="s">
        <v>947</v>
      </c>
      <c r="I1" s="137" t="s">
        <v>948</v>
      </c>
      <c r="J1" s="4" t="s">
        <v>949</v>
      </c>
      <c r="K1" s="139" t="s">
        <v>950</v>
      </c>
      <c r="L1" s="137" t="s">
        <v>951</v>
      </c>
      <c r="M1" s="137" t="s">
        <v>952</v>
      </c>
      <c r="N1" s="138" t="s">
        <v>953</v>
      </c>
    </row>
    <row r="2" spans="1:14" ht="15" customHeight="1" x14ac:dyDescent="0.25">
      <c r="A2" s="39" t="s">
        <v>954</v>
      </c>
      <c r="B2" s="39" t="s">
        <v>955</v>
      </c>
      <c r="C2" s="39" t="s">
        <v>956</v>
      </c>
      <c r="D2" s="40" t="s">
        <v>957</v>
      </c>
      <c r="E2" t="s">
        <v>958</v>
      </c>
      <c r="F2" s="41" t="s">
        <v>959</v>
      </c>
      <c r="G2" s="42" t="s">
        <v>960</v>
      </c>
      <c r="H2" s="40" t="s">
        <v>961</v>
      </c>
      <c r="I2" t="s">
        <v>962</v>
      </c>
      <c r="J2" s="41" t="s">
        <v>963</v>
      </c>
      <c r="K2" s="40" t="s">
        <v>964</v>
      </c>
      <c r="L2" t="s">
        <v>965</v>
      </c>
      <c r="M2" t="s">
        <v>966</v>
      </c>
      <c r="N2" s="41" t="s">
        <v>967</v>
      </c>
    </row>
    <row r="3" spans="1:14" ht="14.1" customHeight="1" x14ac:dyDescent="0.25">
      <c r="A3" s="10" t="s">
        <v>968</v>
      </c>
      <c r="B3" s="10" t="s">
        <v>969</v>
      </c>
      <c r="C3" s="10" t="s">
        <v>970</v>
      </c>
      <c r="D3" s="12" t="s">
        <v>971</v>
      </c>
      <c r="E3" s="1" t="s">
        <v>972</v>
      </c>
      <c r="F3" s="1" t="s">
        <v>973</v>
      </c>
      <c r="G3" s="10" t="s">
        <v>974</v>
      </c>
      <c r="H3" s="1" t="s">
        <v>975</v>
      </c>
      <c r="I3" s="1" t="s">
        <v>976</v>
      </c>
      <c r="J3" s="12" t="s">
        <v>977</v>
      </c>
      <c r="K3" s="13" t="s">
        <v>978</v>
      </c>
      <c r="L3" s="1" t="s">
        <v>979</v>
      </c>
      <c r="M3" s="1" t="s">
        <v>980</v>
      </c>
      <c r="N3" s="1" t="s">
        <v>981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5">
        <v>9</v>
      </c>
      <c r="J4" s="16">
        <v>10</v>
      </c>
      <c r="K4" s="16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982</v>
      </c>
      <c r="B5" s="141" t="s">
        <v>983</v>
      </c>
      <c r="C5" s="141" t="s">
        <v>984</v>
      </c>
      <c r="D5" s="17" t="s">
        <v>985</v>
      </c>
      <c r="E5" s="17" t="s">
        <v>986</v>
      </c>
      <c r="F5" s="17" t="s">
        <v>987</v>
      </c>
      <c r="G5" s="17" t="s">
        <v>988</v>
      </c>
      <c r="H5" s="17" t="s">
        <v>989</v>
      </c>
      <c r="I5" s="17" t="s">
        <v>990</v>
      </c>
      <c r="J5" s="17" t="s">
        <v>991</v>
      </c>
      <c r="K5" s="17" t="s">
        <v>992</v>
      </c>
      <c r="L5" s="17" t="s">
        <v>993</v>
      </c>
      <c r="M5" s="17" t="s">
        <v>994</v>
      </c>
      <c r="N5" s="18" t="s">
        <v>995</v>
      </c>
    </row>
    <row r="6" spans="1:14" ht="15" customHeight="1" x14ac:dyDescent="0.25">
      <c r="A6" s="130" t="s">
        <v>996</v>
      </c>
      <c r="B6" s="131" t="s">
        <v>997</v>
      </c>
      <c r="C6" s="19" t="s">
        <v>998</v>
      </c>
      <c r="D6" s="19" t="s">
        <v>999</v>
      </c>
      <c r="E6" s="19" t="s">
        <v>1000</v>
      </c>
      <c r="F6" s="19" t="s">
        <v>1001</v>
      </c>
      <c r="G6" s="19" t="s">
        <v>1002</v>
      </c>
      <c r="H6" s="19" t="s">
        <v>1003</v>
      </c>
      <c r="I6" s="19" t="s">
        <v>1004</v>
      </c>
      <c r="J6" s="19" t="s">
        <v>1005</v>
      </c>
      <c r="K6" s="19" t="s">
        <v>1006</v>
      </c>
      <c r="L6" s="19" t="s">
        <v>1007</v>
      </c>
      <c r="M6" s="19" t="s">
        <v>1008</v>
      </c>
      <c r="N6" s="20" t="s">
        <v>1009</v>
      </c>
    </row>
    <row r="7" spans="1:14" ht="15" customHeight="1" x14ac:dyDescent="0.25">
      <c r="A7" s="22">
        <v>86</v>
      </c>
      <c r="B7" s="13" t="s">
        <v>167</v>
      </c>
      <c r="C7" s="22">
        <v>200</v>
      </c>
      <c r="D7" s="23">
        <v>9.1199999999999992</v>
      </c>
      <c r="E7" s="23">
        <v>12.25</v>
      </c>
      <c r="F7" s="23">
        <v>65.599999999999994</v>
      </c>
      <c r="G7" s="23">
        <v>409.16</v>
      </c>
      <c r="H7" s="23">
        <v>30.6</v>
      </c>
      <c r="I7" s="23">
        <v>0</v>
      </c>
      <c r="J7" s="23">
        <v>0</v>
      </c>
      <c r="K7" s="23">
        <v>55</v>
      </c>
      <c r="L7" s="23">
        <v>741</v>
      </c>
      <c r="M7" s="23">
        <v>240</v>
      </c>
      <c r="N7" s="23">
        <v>4.9400000000000004</v>
      </c>
    </row>
    <row r="8" spans="1:14" ht="14.1" customHeight="1" x14ac:dyDescent="0.25">
      <c r="A8" s="22">
        <v>4</v>
      </c>
      <c r="B8" s="13" t="s">
        <v>2072</v>
      </c>
      <c r="C8" s="22">
        <v>30</v>
      </c>
      <c r="D8" s="23">
        <v>2.42</v>
      </c>
      <c r="E8" s="23">
        <v>17.34</v>
      </c>
      <c r="F8" s="23">
        <v>1.06</v>
      </c>
      <c r="G8" s="23">
        <v>189.34</v>
      </c>
      <c r="H8" s="23">
        <v>0</v>
      </c>
      <c r="I8" s="23">
        <v>4.5</v>
      </c>
      <c r="J8" s="23">
        <v>158.19999999999999</v>
      </c>
      <c r="K8" s="23">
        <v>6</v>
      </c>
      <c r="L8" s="23">
        <v>8</v>
      </c>
      <c r="M8" s="23">
        <v>0</v>
      </c>
      <c r="N8" s="23">
        <v>0</v>
      </c>
    </row>
    <row r="9" spans="1:14" s="111" customFormat="1" ht="14.1" customHeight="1" x14ac:dyDescent="0.25">
      <c r="A9" s="22"/>
      <c r="B9" s="13" t="s">
        <v>2074</v>
      </c>
      <c r="C9" s="22">
        <v>200</v>
      </c>
      <c r="D9" s="23">
        <v>0.8</v>
      </c>
      <c r="E9" s="23">
        <v>0.8</v>
      </c>
      <c r="F9" s="23">
        <v>19.600000000000001</v>
      </c>
      <c r="G9" s="23">
        <v>90</v>
      </c>
      <c r="H9" s="23">
        <v>0.06</v>
      </c>
      <c r="I9" s="23">
        <v>330</v>
      </c>
      <c r="J9" s="23">
        <v>0.06</v>
      </c>
      <c r="K9" s="23">
        <v>32</v>
      </c>
      <c r="L9" s="23">
        <v>22</v>
      </c>
      <c r="M9" s="23">
        <v>18</v>
      </c>
      <c r="N9" s="23">
        <v>4.4000000000000004</v>
      </c>
    </row>
    <row r="10" spans="1:14" s="111" customFormat="1" ht="14.1" customHeight="1" x14ac:dyDescent="0.25">
      <c r="A10" s="22"/>
      <c r="B10" s="13" t="s">
        <v>2071</v>
      </c>
      <c r="C10" s="22">
        <v>40</v>
      </c>
      <c r="D10" s="23">
        <v>3.16</v>
      </c>
      <c r="E10" s="23">
        <v>1.24</v>
      </c>
      <c r="F10" s="23">
        <v>14.66</v>
      </c>
      <c r="G10" s="23">
        <v>110.34</v>
      </c>
      <c r="H10" s="23">
        <v>0.06</v>
      </c>
      <c r="I10" s="23">
        <v>0</v>
      </c>
      <c r="J10" s="23">
        <v>0</v>
      </c>
      <c r="K10" s="23">
        <v>7.14</v>
      </c>
      <c r="L10" s="23">
        <v>34.799999999999997</v>
      </c>
      <c r="M10" s="23">
        <v>16.3</v>
      </c>
      <c r="N10" s="23">
        <v>1.08</v>
      </c>
    </row>
    <row r="11" spans="1:14" ht="15" customHeight="1" x14ac:dyDescent="0.25">
      <c r="A11" s="22">
        <v>75</v>
      </c>
      <c r="B11" s="13" t="s">
        <v>168</v>
      </c>
      <c r="C11" s="22">
        <v>200</v>
      </c>
      <c r="D11" s="23">
        <v>0.2</v>
      </c>
      <c r="E11" s="23">
        <v>0</v>
      </c>
      <c r="F11" s="23">
        <v>14</v>
      </c>
      <c r="G11" s="23">
        <v>28</v>
      </c>
      <c r="H11" s="23">
        <v>0</v>
      </c>
      <c r="I11" s="23">
        <v>0</v>
      </c>
      <c r="J11" s="23">
        <v>0</v>
      </c>
      <c r="K11" s="23">
        <v>6</v>
      </c>
      <c r="L11" s="23">
        <v>0</v>
      </c>
      <c r="M11" s="23">
        <v>0</v>
      </c>
      <c r="N11" s="23">
        <v>0.4</v>
      </c>
    </row>
    <row r="12" spans="1:14" ht="15.95" customHeight="1" x14ac:dyDescent="0.25">
      <c r="A12" s="67" t="s">
        <v>1010</v>
      </c>
      <c r="B12" s="49" t="s">
        <v>1011</v>
      </c>
      <c r="C12" s="49">
        <f>C7+C8+C10+C11+C9</f>
        <v>670</v>
      </c>
      <c r="D12" s="49">
        <f t="shared" ref="D12:N12" si="0">D7+D8+D10+D11+D9</f>
        <v>15.7</v>
      </c>
      <c r="E12" s="49">
        <f t="shared" si="0"/>
        <v>31.63</v>
      </c>
      <c r="F12" s="49">
        <f t="shared" si="0"/>
        <v>114.91999999999999</v>
      </c>
      <c r="G12" s="49">
        <f t="shared" si="0"/>
        <v>826.84</v>
      </c>
      <c r="H12" s="49">
        <f t="shared" si="0"/>
        <v>30.72</v>
      </c>
      <c r="I12" s="49">
        <f t="shared" si="0"/>
        <v>334.5</v>
      </c>
      <c r="J12" s="49">
        <f t="shared" si="0"/>
        <v>158.26</v>
      </c>
      <c r="K12" s="49">
        <f t="shared" si="0"/>
        <v>106.14</v>
      </c>
      <c r="L12" s="49">
        <f t="shared" si="0"/>
        <v>805.8</v>
      </c>
      <c r="M12" s="49">
        <f t="shared" si="0"/>
        <v>274.3</v>
      </c>
      <c r="N12" s="49">
        <f t="shared" si="0"/>
        <v>10.82</v>
      </c>
    </row>
    <row r="13" spans="1:14" ht="15" customHeight="1" x14ac:dyDescent="0.25">
      <c r="A13" s="130" t="s">
        <v>1012</v>
      </c>
      <c r="B13" s="131" t="s">
        <v>1013</v>
      </c>
      <c r="C13" s="127" t="s">
        <v>1014</v>
      </c>
      <c r="D13" s="19" t="s">
        <v>1015</v>
      </c>
      <c r="E13" s="19" t="s">
        <v>1016</v>
      </c>
      <c r="F13" s="19" t="s">
        <v>1017</v>
      </c>
      <c r="G13" s="19" t="s">
        <v>1018</v>
      </c>
      <c r="H13" s="19" t="s">
        <v>1019</v>
      </c>
      <c r="I13" s="19" t="s">
        <v>1020</v>
      </c>
      <c r="J13" s="19" t="s">
        <v>1021</v>
      </c>
      <c r="K13" s="19" t="s">
        <v>1022</v>
      </c>
      <c r="L13" s="19" t="s">
        <v>1023</v>
      </c>
      <c r="M13" s="19" t="s">
        <v>1024</v>
      </c>
      <c r="N13" s="20" t="s">
        <v>1025</v>
      </c>
    </row>
    <row r="14" spans="1:14" ht="17.100000000000001" customHeight="1" x14ac:dyDescent="0.25">
      <c r="A14" s="22">
        <v>11</v>
      </c>
      <c r="B14" s="13" t="s">
        <v>1026</v>
      </c>
      <c r="C14" s="22">
        <v>100</v>
      </c>
      <c r="D14" s="23">
        <v>1.08</v>
      </c>
      <c r="E14" s="23">
        <v>0.18</v>
      </c>
      <c r="F14" s="23">
        <v>8.6199999999999992</v>
      </c>
      <c r="G14" s="23">
        <v>40.4</v>
      </c>
      <c r="H14" s="23">
        <v>0.05</v>
      </c>
      <c r="I14" s="23">
        <v>6.25</v>
      </c>
      <c r="J14" s="23">
        <v>0</v>
      </c>
      <c r="K14" s="23">
        <v>24.28</v>
      </c>
      <c r="L14" s="23">
        <v>44</v>
      </c>
      <c r="M14" s="23">
        <v>30.75</v>
      </c>
      <c r="N14" s="23">
        <v>1.08</v>
      </c>
    </row>
    <row r="15" spans="1:14" ht="14.1" customHeight="1" x14ac:dyDescent="0.25">
      <c r="A15" s="22">
        <v>18</v>
      </c>
      <c r="B15" s="13" t="s">
        <v>1027</v>
      </c>
      <c r="C15" s="22">
        <v>200</v>
      </c>
      <c r="D15" s="23">
        <v>1.87</v>
      </c>
      <c r="E15" s="23">
        <v>2.2599999999999998</v>
      </c>
      <c r="F15" s="23">
        <v>13.31</v>
      </c>
      <c r="G15" s="23">
        <v>81</v>
      </c>
      <c r="H15" s="23">
        <v>0.11</v>
      </c>
      <c r="I15" s="23">
        <v>9.6</v>
      </c>
      <c r="J15" s="23">
        <v>0</v>
      </c>
      <c r="K15" s="23">
        <v>20.68</v>
      </c>
      <c r="L15" s="23">
        <v>61.44</v>
      </c>
      <c r="M15" s="23">
        <v>24.9</v>
      </c>
      <c r="N15" s="23">
        <v>0.94</v>
      </c>
    </row>
    <row r="16" spans="1:14" ht="14.1" customHeight="1" x14ac:dyDescent="0.25">
      <c r="A16" s="22">
        <v>44</v>
      </c>
      <c r="B16" s="13" t="s">
        <v>1028</v>
      </c>
      <c r="C16" s="22">
        <v>100</v>
      </c>
      <c r="D16" s="23">
        <v>7.65</v>
      </c>
      <c r="E16" s="23">
        <v>1.01</v>
      </c>
      <c r="F16" s="23">
        <v>3.18</v>
      </c>
      <c r="G16" s="23">
        <v>52.5</v>
      </c>
      <c r="H16" s="23">
        <v>0.05</v>
      </c>
      <c r="I16" s="23">
        <v>0.96</v>
      </c>
      <c r="J16" s="23">
        <v>3.75</v>
      </c>
      <c r="K16" s="23">
        <v>12.88</v>
      </c>
      <c r="L16" s="23">
        <v>84.25</v>
      </c>
      <c r="M16" s="23">
        <v>10</v>
      </c>
      <c r="N16" s="23">
        <v>0.54</v>
      </c>
    </row>
    <row r="17" spans="1:14" ht="15" customHeight="1" x14ac:dyDescent="0.25">
      <c r="A17" s="22">
        <v>67</v>
      </c>
      <c r="B17" s="13" t="s">
        <v>2070</v>
      </c>
      <c r="C17" s="22">
        <v>150</v>
      </c>
      <c r="D17" s="23">
        <v>5.52</v>
      </c>
      <c r="E17" s="23">
        <v>4.5199999999999996</v>
      </c>
      <c r="F17" s="23">
        <v>26.45</v>
      </c>
      <c r="G17" s="23">
        <v>168.45</v>
      </c>
      <c r="H17" s="23">
        <v>0.06</v>
      </c>
      <c r="I17" s="23">
        <v>0</v>
      </c>
      <c r="J17" s="23">
        <v>21</v>
      </c>
      <c r="K17" s="23">
        <v>4.8600000000000003</v>
      </c>
      <c r="L17" s="23">
        <v>37.17</v>
      </c>
      <c r="M17" s="23">
        <v>21.12</v>
      </c>
      <c r="N17" s="23">
        <v>1.1100000000000001</v>
      </c>
    </row>
    <row r="18" spans="1:14" ht="15" customHeight="1" x14ac:dyDescent="0.25">
      <c r="A18" s="22">
        <v>71</v>
      </c>
      <c r="B18" s="13" t="s">
        <v>1029</v>
      </c>
      <c r="C18" s="22">
        <v>200</v>
      </c>
      <c r="D18" s="23">
        <v>0.2</v>
      </c>
      <c r="E18" s="23">
        <v>0.2</v>
      </c>
      <c r="F18" s="23">
        <v>22.3</v>
      </c>
      <c r="G18" s="23">
        <v>110</v>
      </c>
      <c r="H18" s="23">
        <v>0.02</v>
      </c>
      <c r="I18" s="23">
        <v>0</v>
      </c>
      <c r="J18" s="23">
        <v>0</v>
      </c>
      <c r="K18" s="23">
        <v>12</v>
      </c>
      <c r="L18" s="23">
        <v>2.4</v>
      </c>
      <c r="M18" s="23">
        <v>0</v>
      </c>
      <c r="N18" s="23">
        <v>0.8</v>
      </c>
    </row>
    <row r="19" spans="1:14" ht="14.1" customHeight="1" x14ac:dyDescent="0.25">
      <c r="A19" s="22">
        <v>101</v>
      </c>
      <c r="B19" s="13" t="s">
        <v>1030</v>
      </c>
      <c r="C19" s="22">
        <v>50</v>
      </c>
      <c r="D19" s="23">
        <v>3.3</v>
      </c>
      <c r="E19" s="23">
        <v>0.36</v>
      </c>
      <c r="F19" s="23">
        <v>16.7</v>
      </c>
      <c r="G19" s="23">
        <v>83.24</v>
      </c>
      <c r="H19" s="23">
        <v>0.85</v>
      </c>
      <c r="I19" s="23">
        <v>0</v>
      </c>
      <c r="J19" s="23">
        <v>0</v>
      </c>
      <c r="K19" s="23">
        <v>11.5</v>
      </c>
      <c r="L19" s="23">
        <v>53</v>
      </c>
      <c r="M19" s="23">
        <v>12.5</v>
      </c>
      <c r="N19" s="23">
        <v>1.55</v>
      </c>
    </row>
    <row r="20" spans="1:14" ht="14.1" customHeight="1" x14ac:dyDescent="0.25">
      <c r="A20" s="22">
        <v>89</v>
      </c>
      <c r="B20" s="13" t="s">
        <v>1031</v>
      </c>
      <c r="C20" s="22">
        <v>60</v>
      </c>
      <c r="D20" s="23">
        <v>4.74</v>
      </c>
      <c r="E20" s="23">
        <v>0.6</v>
      </c>
      <c r="F20" s="23">
        <v>28.98</v>
      </c>
      <c r="G20" s="23">
        <v>140.28</v>
      </c>
      <c r="H20" s="23">
        <v>0.06</v>
      </c>
      <c r="I20" s="23">
        <v>0</v>
      </c>
      <c r="J20" s="23">
        <v>0</v>
      </c>
      <c r="K20" s="23">
        <v>13.8</v>
      </c>
      <c r="L20" s="23">
        <v>52.2</v>
      </c>
      <c r="M20" s="23">
        <v>19.8</v>
      </c>
      <c r="N20" s="23">
        <v>0.66</v>
      </c>
    </row>
    <row r="21" spans="1:14" ht="15" customHeight="1" x14ac:dyDescent="0.25">
      <c r="A21" s="71" t="s">
        <v>1032</v>
      </c>
      <c r="B21" s="49" t="s">
        <v>1033</v>
      </c>
      <c r="C21" s="49">
        <f>C14+C15+C16+C17+C18+C19+C20</f>
        <v>860</v>
      </c>
      <c r="D21" s="50">
        <f t="shared" ref="D21:M21" si="1">D14+D15+D16+D17+D18+D19+D20</f>
        <v>24.36</v>
      </c>
      <c r="E21" s="50">
        <f t="shared" si="1"/>
        <v>9.129999999999999</v>
      </c>
      <c r="F21" s="50">
        <f t="shared" si="1"/>
        <v>119.54</v>
      </c>
      <c r="G21" s="50">
        <f t="shared" si="1"/>
        <v>675.87</v>
      </c>
      <c r="H21" s="50">
        <f t="shared" si="1"/>
        <v>1.2000000000000002</v>
      </c>
      <c r="I21" s="50">
        <f t="shared" si="1"/>
        <v>16.809999999999999</v>
      </c>
      <c r="J21" s="50">
        <f t="shared" si="1"/>
        <v>24.75</v>
      </c>
      <c r="K21" s="50">
        <f t="shared" si="1"/>
        <v>100</v>
      </c>
      <c r="L21" s="50">
        <f t="shared" si="1"/>
        <v>334.46</v>
      </c>
      <c r="M21" s="50">
        <f t="shared" si="1"/>
        <v>119.07000000000001</v>
      </c>
      <c r="N21" s="50">
        <v>6.57</v>
      </c>
    </row>
    <row r="22" spans="1:14" ht="14.1" customHeight="1" x14ac:dyDescent="0.25">
      <c r="A22" s="5" t="s">
        <v>1034</v>
      </c>
      <c r="B22" s="5" t="s">
        <v>1035</v>
      </c>
      <c r="C22" s="5" t="s">
        <v>1036</v>
      </c>
      <c r="D22" s="5" t="s">
        <v>1037</v>
      </c>
      <c r="E22" s="5" t="s">
        <v>1038</v>
      </c>
      <c r="F22" s="5" t="s">
        <v>1039</v>
      </c>
      <c r="G22" s="5" t="s">
        <v>1040</v>
      </c>
      <c r="H22" s="5" t="s">
        <v>1041</v>
      </c>
      <c r="I22" s="5" t="s">
        <v>1042</v>
      </c>
      <c r="J22" s="5" t="s">
        <v>1043</v>
      </c>
      <c r="K22" s="5" t="s">
        <v>1044</v>
      </c>
      <c r="L22" s="5" t="s">
        <v>1045</v>
      </c>
      <c r="M22" s="72"/>
      <c r="N22" s="5" t="s">
        <v>1046</v>
      </c>
    </row>
    <row r="24" spans="1:14" x14ac:dyDescent="0.25">
      <c r="B24" s="103" t="s">
        <v>2078</v>
      </c>
      <c r="C24" s="105">
        <f>C21+C12</f>
        <v>1530</v>
      </c>
      <c r="D24" s="105">
        <f t="shared" ref="D24:N24" si="2">D21+D12</f>
        <v>40.06</v>
      </c>
      <c r="E24" s="105">
        <f t="shared" si="2"/>
        <v>40.76</v>
      </c>
      <c r="F24" s="105">
        <f t="shared" si="2"/>
        <v>234.45999999999998</v>
      </c>
      <c r="G24" s="105">
        <f t="shared" si="2"/>
        <v>1502.71</v>
      </c>
      <c r="H24" s="105">
        <f t="shared" si="2"/>
        <v>31.919999999999998</v>
      </c>
      <c r="I24" s="105">
        <f t="shared" si="2"/>
        <v>351.31</v>
      </c>
      <c r="J24" s="105">
        <f t="shared" si="2"/>
        <v>183.01</v>
      </c>
      <c r="K24" s="105">
        <f t="shared" si="2"/>
        <v>206.14</v>
      </c>
      <c r="L24" s="105">
        <f t="shared" si="2"/>
        <v>1140.26</v>
      </c>
      <c r="M24" s="105">
        <f t="shared" si="2"/>
        <v>393.37</v>
      </c>
      <c r="N24" s="105">
        <f t="shared" si="2"/>
        <v>17.39</v>
      </c>
    </row>
  </sheetData>
  <mergeCells count="6">
    <mergeCell ref="A13:B13"/>
    <mergeCell ref="D1:F1"/>
    <mergeCell ref="H1:I1"/>
    <mergeCell ref="K1:N1"/>
    <mergeCell ref="A5:C5"/>
    <mergeCell ref="A6:B6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"/>
  <sheetViews>
    <sheetView workbookViewId="0">
      <selection activeCell="D13" sqref="D13:N13"/>
    </sheetView>
  </sheetViews>
  <sheetFormatPr defaultRowHeight="15" x14ac:dyDescent="0.25"/>
  <cols>
    <col min="2" max="2" width="34.5703125" customWidth="1"/>
  </cols>
  <sheetData>
    <row r="1" spans="1:14" ht="39" x14ac:dyDescent="0.25">
      <c r="A1" s="70" t="s">
        <v>331</v>
      </c>
      <c r="B1" s="1" t="s">
        <v>2</v>
      </c>
      <c r="C1" s="2" t="s">
        <v>3</v>
      </c>
      <c r="D1" s="139" t="s">
        <v>100</v>
      </c>
      <c r="E1" s="148" t="s">
        <v>5</v>
      </c>
      <c r="F1" s="149" t="s">
        <v>5</v>
      </c>
      <c r="G1" s="2" t="s">
        <v>211</v>
      </c>
      <c r="H1" s="147" t="s">
        <v>104</v>
      </c>
      <c r="I1" s="148" t="s">
        <v>5</v>
      </c>
      <c r="J1" s="116" t="s">
        <v>5</v>
      </c>
      <c r="K1" s="139" t="s">
        <v>107</v>
      </c>
      <c r="L1" s="148" t="s">
        <v>5</v>
      </c>
      <c r="M1" s="148" t="s">
        <v>5</v>
      </c>
      <c r="N1" s="149" t="s">
        <v>5</v>
      </c>
    </row>
    <row r="2" spans="1:14" x14ac:dyDescent="0.25">
      <c r="A2" s="39" t="s">
        <v>5</v>
      </c>
      <c r="B2" s="39" t="s">
        <v>5</v>
      </c>
      <c r="C2" s="39" t="s">
        <v>5</v>
      </c>
      <c r="D2" s="40" t="s">
        <v>5</v>
      </c>
      <c r="E2" s="111" t="s">
        <v>5</v>
      </c>
      <c r="F2" s="41" t="s">
        <v>5</v>
      </c>
      <c r="G2" s="42" t="s">
        <v>21</v>
      </c>
      <c r="H2" s="40" t="s">
        <v>5</v>
      </c>
      <c r="I2" s="111" t="s">
        <v>5</v>
      </c>
      <c r="J2" s="41" t="s">
        <v>5</v>
      </c>
      <c r="K2" s="40" t="s">
        <v>5</v>
      </c>
      <c r="L2" s="111" t="s">
        <v>5</v>
      </c>
      <c r="M2" s="111" t="s">
        <v>5</v>
      </c>
      <c r="N2" s="41" t="s">
        <v>5</v>
      </c>
    </row>
    <row r="3" spans="1:14" x14ac:dyDescent="0.25">
      <c r="A3" s="10" t="s">
        <v>5</v>
      </c>
      <c r="B3" s="10" t="s">
        <v>5</v>
      </c>
      <c r="C3" s="10" t="s">
        <v>5</v>
      </c>
      <c r="D3" s="13" t="s">
        <v>32</v>
      </c>
      <c r="E3" s="1" t="s">
        <v>33</v>
      </c>
      <c r="F3" s="1" t="s">
        <v>34</v>
      </c>
      <c r="G3" s="10" t="s">
        <v>5</v>
      </c>
      <c r="H3" s="1" t="s">
        <v>36</v>
      </c>
      <c r="I3" s="1" t="s">
        <v>37</v>
      </c>
      <c r="J3" s="13" t="s">
        <v>38</v>
      </c>
      <c r="K3" s="13" t="s">
        <v>39</v>
      </c>
      <c r="L3" s="1" t="s">
        <v>40</v>
      </c>
      <c r="M3" s="1" t="s">
        <v>41</v>
      </c>
      <c r="N3" s="1" t="s">
        <v>42</v>
      </c>
    </row>
    <row r="4" spans="1:14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6">
        <v>9</v>
      </c>
      <c r="J4" s="16">
        <v>10</v>
      </c>
      <c r="K4" s="16">
        <v>11</v>
      </c>
      <c r="L4" s="14">
        <v>12</v>
      </c>
      <c r="M4" s="14">
        <v>13</v>
      </c>
      <c r="N4" s="14">
        <v>14</v>
      </c>
    </row>
    <row r="5" spans="1:14" x14ac:dyDescent="0.25">
      <c r="A5" s="142" t="s">
        <v>2064</v>
      </c>
      <c r="B5" s="141" t="s">
        <v>5</v>
      </c>
      <c r="C5" s="141" t="s">
        <v>5</v>
      </c>
      <c r="D5" s="114" t="s">
        <v>5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14" t="s">
        <v>5</v>
      </c>
      <c r="L5" s="114" t="s">
        <v>5</v>
      </c>
      <c r="M5" s="114" t="s">
        <v>5</v>
      </c>
      <c r="N5" s="18" t="s">
        <v>5</v>
      </c>
    </row>
    <row r="6" spans="1:14" x14ac:dyDescent="0.25">
      <c r="A6" s="130" t="s">
        <v>2093</v>
      </c>
      <c r="B6" s="131" t="s">
        <v>5</v>
      </c>
      <c r="C6" s="131" t="s">
        <v>5</v>
      </c>
      <c r="D6" s="109" t="s">
        <v>5</v>
      </c>
      <c r="E6" s="109" t="s">
        <v>5</v>
      </c>
      <c r="F6" s="109" t="s">
        <v>5</v>
      </c>
      <c r="G6" s="109" t="s">
        <v>5</v>
      </c>
      <c r="H6" s="109" t="s">
        <v>5</v>
      </c>
      <c r="I6" s="109" t="s">
        <v>5</v>
      </c>
      <c r="J6" s="109" t="s">
        <v>5</v>
      </c>
      <c r="K6" s="109" t="s">
        <v>5</v>
      </c>
      <c r="L6" s="109" t="s">
        <v>5</v>
      </c>
      <c r="M6" s="109" t="s">
        <v>5</v>
      </c>
      <c r="N6" s="20" t="s">
        <v>5</v>
      </c>
    </row>
    <row r="7" spans="1:14" x14ac:dyDescent="0.25">
      <c r="A7" s="22">
        <v>31</v>
      </c>
      <c r="B7" s="13" t="s">
        <v>2097</v>
      </c>
      <c r="C7" s="22">
        <v>200</v>
      </c>
      <c r="D7" s="23">
        <v>9.67</v>
      </c>
      <c r="E7" s="23">
        <v>10.19</v>
      </c>
      <c r="F7" s="23">
        <v>41.36</v>
      </c>
      <c r="G7" s="23">
        <v>281.3</v>
      </c>
      <c r="H7" s="23">
        <v>0.09</v>
      </c>
      <c r="I7" s="23">
        <v>0.23</v>
      </c>
      <c r="J7" s="23">
        <v>4.5199999999999996</v>
      </c>
      <c r="K7" s="23">
        <v>161.03</v>
      </c>
      <c r="L7" s="23">
        <v>148.94999999999999</v>
      </c>
      <c r="M7" s="23">
        <v>18.329999999999998</v>
      </c>
      <c r="N7" s="23">
        <v>1.1299999999999999</v>
      </c>
    </row>
    <row r="8" spans="1:14" s="111" customFormat="1" x14ac:dyDescent="0.25">
      <c r="A8" s="22">
        <v>12</v>
      </c>
      <c r="B8" s="13" t="s">
        <v>2076</v>
      </c>
      <c r="C8" s="22">
        <v>50</v>
      </c>
      <c r="D8" s="23">
        <v>1.55</v>
      </c>
      <c r="E8" s="23">
        <v>0.1</v>
      </c>
      <c r="F8" s="23">
        <v>3.25</v>
      </c>
      <c r="G8" s="23">
        <v>20.100000000000001</v>
      </c>
      <c r="H8" s="23">
        <v>0.06</v>
      </c>
      <c r="I8" s="23">
        <v>5.6</v>
      </c>
      <c r="J8" s="23">
        <v>35</v>
      </c>
      <c r="K8" s="23">
        <v>10</v>
      </c>
      <c r="L8" s="23">
        <v>31</v>
      </c>
      <c r="M8" s="23">
        <v>10.5</v>
      </c>
      <c r="N8" s="23">
        <v>0.35</v>
      </c>
    </row>
    <row r="9" spans="1:14" x14ac:dyDescent="0.25">
      <c r="A9" s="22"/>
      <c r="B9" s="13" t="s">
        <v>2071</v>
      </c>
      <c r="C9" s="22">
        <v>50</v>
      </c>
      <c r="D9" s="23">
        <v>3.95</v>
      </c>
      <c r="E9" s="23">
        <v>1.55</v>
      </c>
      <c r="F9" s="23">
        <v>18.324999999999999</v>
      </c>
      <c r="G9" s="23">
        <v>137.92500000000001</v>
      </c>
      <c r="H9" s="23">
        <v>7.4999999999999997E-2</v>
      </c>
      <c r="I9" s="23">
        <v>0</v>
      </c>
      <c r="J9" s="23">
        <v>0</v>
      </c>
      <c r="K9" s="23">
        <v>8.9250000000000007</v>
      </c>
      <c r="L9" s="23">
        <v>43.499999999999993</v>
      </c>
      <c r="M9" s="23">
        <v>20.375</v>
      </c>
      <c r="N9" s="23">
        <v>1.35</v>
      </c>
    </row>
    <row r="10" spans="1:14" x14ac:dyDescent="0.25">
      <c r="A10" s="22">
        <v>75</v>
      </c>
      <c r="B10" s="13" t="s">
        <v>168</v>
      </c>
      <c r="C10" s="22">
        <v>200</v>
      </c>
      <c r="D10" s="23">
        <v>0.2</v>
      </c>
      <c r="E10" s="23">
        <v>0</v>
      </c>
      <c r="F10" s="23">
        <v>14</v>
      </c>
      <c r="G10" s="23">
        <v>28</v>
      </c>
      <c r="H10" s="23">
        <v>0</v>
      </c>
      <c r="I10" s="23">
        <v>0</v>
      </c>
      <c r="J10" s="23">
        <v>0</v>
      </c>
      <c r="K10" s="23">
        <v>6</v>
      </c>
      <c r="L10" s="23">
        <v>0</v>
      </c>
      <c r="M10" s="23">
        <v>0</v>
      </c>
      <c r="N10" s="23">
        <v>0.4</v>
      </c>
    </row>
    <row r="11" spans="1:14" x14ac:dyDescent="0.25">
      <c r="A11" s="67" t="s">
        <v>5</v>
      </c>
      <c r="B11" s="49" t="s">
        <v>74</v>
      </c>
      <c r="C11" s="49">
        <f>C7+C9+C10</f>
        <v>450</v>
      </c>
      <c r="D11" s="50">
        <f t="shared" ref="D11:N11" si="0">D7+D9+D10</f>
        <v>13.82</v>
      </c>
      <c r="E11" s="50">
        <f t="shared" si="0"/>
        <v>11.74</v>
      </c>
      <c r="F11" s="50">
        <f t="shared" si="0"/>
        <v>73.685000000000002</v>
      </c>
      <c r="G11" s="50">
        <f t="shared" si="0"/>
        <v>447.22500000000002</v>
      </c>
      <c r="H11" s="50">
        <f t="shared" si="0"/>
        <v>0.16499999999999998</v>
      </c>
      <c r="I11" s="50">
        <f t="shared" si="0"/>
        <v>0.23</v>
      </c>
      <c r="J11" s="50">
        <f t="shared" si="0"/>
        <v>4.5199999999999996</v>
      </c>
      <c r="K11" s="50">
        <f t="shared" si="0"/>
        <v>175.95500000000001</v>
      </c>
      <c r="L11" s="50">
        <f t="shared" si="0"/>
        <v>192.45</v>
      </c>
      <c r="M11" s="50">
        <f t="shared" si="0"/>
        <v>38.704999999999998</v>
      </c>
      <c r="N11" s="50">
        <f t="shared" si="0"/>
        <v>2.88</v>
      </c>
    </row>
    <row r="12" spans="1:14" x14ac:dyDescent="0.25">
      <c r="A12" s="130"/>
      <c r="B12" s="131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20"/>
    </row>
    <row r="13" spans="1:14" x14ac:dyDescent="0.25">
      <c r="A13" s="71" t="s">
        <v>5</v>
      </c>
      <c r="B13" s="101" t="s">
        <v>2078</v>
      </c>
      <c r="C13" s="108">
        <f>C11</f>
        <v>450</v>
      </c>
      <c r="D13" s="128">
        <f t="shared" ref="D13:N13" si="1">D11</f>
        <v>13.82</v>
      </c>
      <c r="E13" s="128">
        <f t="shared" si="1"/>
        <v>11.74</v>
      </c>
      <c r="F13" s="128">
        <f t="shared" si="1"/>
        <v>73.685000000000002</v>
      </c>
      <c r="G13" s="128">
        <f t="shared" si="1"/>
        <v>447.22500000000002</v>
      </c>
      <c r="H13" s="128">
        <f t="shared" si="1"/>
        <v>0.16499999999999998</v>
      </c>
      <c r="I13" s="128">
        <f t="shared" si="1"/>
        <v>0.23</v>
      </c>
      <c r="J13" s="128">
        <f t="shared" si="1"/>
        <v>4.5199999999999996</v>
      </c>
      <c r="K13" s="128">
        <f t="shared" si="1"/>
        <v>175.95500000000001</v>
      </c>
      <c r="L13" s="128">
        <f t="shared" si="1"/>
        <v>192.45</v>
      </c>
      <c r="M13" s="128">
        <f t="shared" si="1"/>
        <v>38.704999999999998</v>
      </c>
      <c r="N13" s="128">
        <f t="shared" si="1"/>
        <v>2.88</v>
      </c>
    </row>
    <row r="14" spans="1:14" x14ac:dyDescent="0.25">
      <c r="A14" s="5" t="s">
        <v>5</v>
      </c>
      <c r="B14" s="5" t="s">
        <v>5</v>
      </c>
      <c r="C14" s="5"/>
      <c r="D14" s="5"/>
      <c r="E14" s="5"/>
      <c r="F14" s="5"/>
      <c r="G14" s="5"/>
      <c r="H14" s="5"/>
      <c r="I14" s="5"/>
      <c r="J14" s="72"/>
      <c r="K14" s="5"/>
      <c r="L14" s="5"/>
      <c r="M14" s="72"/>
      <c r="N14" s="5"/>
    </row>
  </sheetData>
  <mergeCells count="6">
    <mergeCell ref="A12:B12"/>
    <mergeCell ref="D1:F1"/>
    <mergeCell ref="H1:I1"/>
    <mergeCell ref="K1:N1"/>
    <mergeCell ref="A5:C5"/>
    <mergeCell ref="A6:C6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M20"/>
  <sheetViews>
    <sheetView workbookViewId="0">
      <selection activeCell="I22" sqref="I22"/>
    </sheetView>
  </sheetViews>
  <sheetFormatPr defaultRowHeight="15" x14ac:dyDescent="0.25"/>
  <cols>
    <col min="1" max="1" width="9.140625" style="111"/>
    <col min="2" max="2" width="17.140625" customWidth="1"/>
    <col min="3" max="5" width="9.28515625" bestFit="1" customWidth="1"/>
    <col min="6" max="6" width="9.5703125" bestFit="1" customWidth="1"/>
    <col min="7" max="13" width="9.28515625" bestFit="1" customWidth="1"/>
  </cols>
  <sheetData>
    <row r="2" spans="2:13" ht="51.75" x14ac:dyDescent="0.25">
      <c r="C2" s="136" t="s">
        <v>4</v>
      </c>
      <c r="D2" s="137" t="s">
        <v>5</v>
      </c>
      <c r="E2" s="138" t="s">
        <v>5</v>
      </c>
      <c r="F2" s="2" t="s">
        <v>7</v>
      </c>
      <c r="G2" s="139" t="s">
        <v>8</v>
      </c>
      <c r="H2" s="137" t="s">
        <v>5</v>
      </c>
      <c r="I2" s="113" t="s">
        <v>5</v>
      </c>
      <c r="J2" s="136" t="s">
        <v>11</v>
      </c>
      <c r="K2" s="137" t="s">
        <v>5</v>
      </c>
      <c r="L2" s="137" t="s">
        <v>5</v>
      </c>
      <c r="M2" s="138" t="s">
        <v>5</v>
      </c>
    </row>
    <row r="3" spans="2:13" x14ac:dyDescent="0.25">
      <c r="C3" s="6" t="s">
        <v>5</v>
      </c>
      <c r="D3" s="7" t="s">
        <v>5</v>
      </c>
      <c r="E3" s="8" t="s">
        <v>5</v>
      </c>
      <c r="F3" s="9" t="s">
        <v>21</v>
      </c>
      <c r="G3" s="6" t="s">
        <v>5</v>
      </c>
      <c r="H3" s="7" t="s">
        <v>5</v>
      </c>
      <c r="I3" s="8" t="s">
        <v>5</v>
      </c>
      <c r="J3" s="6" t="s">
        <v>5</v>
      </c>
      <c r="K3" s="7" t="s">
        <v>5</v>
      </c>
      <c r="L3" s="7" t="s">
        <v>5</v>
      </c>
      <c r="M3" s="8" t="s">
        <v>5</v>
      </c>
    </row>
    <row r="4" spans="2:13" x14ac:dyDescent="0.25">
      <c r="C4" s="11" t="s">
        <v>32</v>
      </c>
      <c r="D4" s="11" t="s">
        <v>33</v>
      </c>
      <c r="E4" s="11" t="s">
        <v>34</v>
      </c>
      <c r="F4" s="10" t="s">
        <v>5</v>
      </c>
      <c r="G4" s="1" t="s">
        <v>36</v>
      </c>
      <c r="H4" s="1" t="s">
        <v>37</v>
      </c>
      <c r="I4" s="11" t="s">
        <v>38</v>
      </c>
      <c r="J4" s="13" t="s">
        <v>39</v>
      </c>
      <c r="K4" s="1" t="s">
        <v>40</v>
      </c>
      <c r="L4" s="13" t="s">
        <v>41</v>
      </c>
      <c r="M4" s="1" t="s">
        <v>42</v>
      </c>
    </row>
    <row r="5" spans="2:13" x14ac:dyDescent="0.25"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3">
        <v>10</v>
      </c>
      <c r="J5" s="13">
        <v>11</v>
      </c>
      <c r="K5" s="1">
        <v>12</v>
      </c>
      <c r="L5" s="13">
        <v>13</v>
      </c>
      <c r="M5" s="13">
        <v>14</v>
      </c>
    </row>
    <row r="6" spans="2:13" x14ac:dyDescent="0.25">
      <c r="B6" s="117" t="s">
        <v>2079</v>
      </c>
      <c r="C6" s="119">
        <v>46.3</v>
      </c>
      <c r="D6" s="119">
        <v>54.45</v>
      </c>
      <c r="E6" s="119">
        <v>220.91</v>
      </c>
      <c r="F6" s="119">
        <v>1585.73</v>
      </c>
      <c r="G6" s="119">
        <v>1.5100000000000002</v>
      </c>
      <c r="H6" s="119">
        <v>34.520000000000003</v>
      </c>
      <c r="I6" s="119">
        <v>185.11</v>
      </c>
      <c r="J6" s="119">
        <v>571.07999999999993</v>
      </c>
      <c r="K6" s="119">
        <v>568.52</v>
      </c>
      <c r="L6" s="119">
        <v>167.8</v>
      </c>
      <c r="M6" s="119">
        <v>9.43</v>
      </c>
    </row>
    <row r="7" spans="2:13" x14ac:dyDescent="0.25">
      <c r="B7" s="117" t="s">
        <v>2080</v>
      </c>
      <c r="C7" s="119">
        <v>57.259999999999991</v>
      </c>
      <c r="D7" s="119">
        <v>55.84</v>
      </c>
      <c r="E7" s="119">
        <v>208.25</v>
      </c>
      <c r="F7" s="119">
        <v>1514.92</v>
      </c>
      <c r="G7" s="119">
        <v>1.53</v>
      </c>
      <c r="H7" s="119">
        <v>375.2</v>
      </c>
      <c r="I7" s="119">
        <v>450.56</v>
      </c>
      <c r="J7" s="119">
        <v>643.22</v>
      </c>
      <c r="K7" s="119">
        <v>825.78000000000009</v>
      </c>
      <c r="L7" s="119">
        <v>182.64</v>
      </c>
      <c r="M7" s="119">
        <v>15.870000000000001</v>
      </c>
    </row>
    <row r="8" spans="2:13" x14ac:dyDescent="0.25">
      <c r="B8" s="117" t="s">
        <v>2081</v>
      </c>
      <c r="C8" s="119">
        <v>40.128</v>
      </c>
      <c r="D8" s="119">
        <v>108.392</v>
      </c>
      <c r="E8" s="119">
        <v>199.178</v>
      </c>
      <c r="F8" s="119">
        <v>1955.3820000000001</v>
      </c>
      <c r="G8" s="119">
        <v>1.534</v>
      </c>
      <c r="H8" s="119">
        <v>344.97199999999998</v>
      </c>
      <c r="I8" s="119">
        <v>218.06</v>
      </c>
      <c r="J8" s="119">
        <v>541.79199999999992</v>
      </c>
      <c r="K8" s="119">
        <v>658.0139999999999</v>
      </c>
      <c r="L8" s="119">
        <v>206.61</v>
      </c>
      <c r="M8" s="119">
        <v>13.114000000000001</v>
      </c>
    </row>
    <row r="9" spans="2:13" x14ac:dyDescent="0.25">
      <c r="B9" s="117" t="s">
        <v>2082</v>
      </c>
      <c r="C9" s="119">
        <v>41.72</v>
      </c>
      <c r="D9" s="119">
        <v>43.83</v>
      </c>
      <c r="E9" s="119">
        <v>205.84</v>
      </c>
      <c r="F9" s="119">
        <v>1426.37</v>
      </c>
      <c r="G9" s="119">
        <v>1.5300000000000002</v>
      </c>
      <c r="H9" s="119">
        <v>32.49</v>
      </c>
      <c r="I9" s="119">
        <v>238.13000000000002</v>
      </c>
      <c r="J9" s="119">
        <v>505.47999999999996</v>
      </c>
      <c r="K9" s="119">
        <v>460.88</v>
      </c>
      <c r="L9" s="119">
        <v>149.27000000000001</v>
      </c>
      <c r="M9" s="119">
        <v>11.069999999999999</v>
      </c>
    </row>
    <row r="10" spans="2:13" x14ac:dyDescent="0.25">
      <c r="B10" s="117" t="s">
        <v>2083</v>
      </c>
      <c r="C10" s="119">
        <v>47.19</v>
      </c>
      <c r="D10" s="119">
        <v>37.06</v>
      </c>
      <c r="E10" s="119">
        <v>280.81499999999994</v>
      </c>
      <c r="F10" s="119">
        <v>1266.2249999999999</v>
      </c>
      <c r="G10" s="119">
        <v>7.9849999999999985</v>
      </c>
      <c r="H10" s="119">
        <v>50.099999999999994</v>
      </c>
      <c r="I10" s="119">
        <v>103.50000000000001</v>
      </c>
      <c r="J10" s="119">
        <v>347.15499999999997</v>
      </c>
      <c r="K10" s="119">
        <v>711.67000000000007</v>
      </c>
      <c r="L10" s="119">
        <v>161.39499999999998</v>
      </c>
      <c r="M10" s="119">
        <v>13.16</v>
      </c>
    </row>
    <row r="11" spans="2:13" x14ac:dyDescent="0.25">
      <c r="B11" s="117" t="s">
        <v>2084</v>
      </c>
      <c r="C11" s="119">
        <v>15.55</v>
      </c>
      <c r="D11" s="119">
        <v>16.862500000000001</v>
      </c>
      <c r="E11" s="119">
        <v>114.325</v>
      </c>
      <c r="F11" s="119">
        <v>677.375</v>
      </c>
      <c r="G11" s="119">
        <v>38.325000000000003</v>
      </c>
      <c r="H11" s="119">
        <v>0</v>
      </c>
      <c r="I11" s="119">
        <v>0</v>
      </c>
      <c r="J11" s="119">
        <v>83.674999999999997</v>
      </c>
      <c r="K11" s="119">
        <v>969.75</v>
      </c>
      <c r="L11" s="119">
        <v>320.375</v>
      </c>
      <c r="M11" s="119">
        <v>7.9250000000000007</v>
      </c>
    </row>
    <row r="12" spans="2:13" x14ac:dyDescent="0.25">
      <c r="B12" s="117" t="s">
        <v>2085</v>
      </c>
      <c r="C12" s="119">
        <v>44.2</v>
      </c>
      <c r="D12" s="119">
        <v>42.730000000000004</v>
      </c>
      <c r="E12" s="119">
        <v>250.52499999999998</v>
      </c>
      <c r="F12" s="119">
        <v>1573.415</v>
      </c>
      <c r="G12" s="119">
        <v>1.3450000000000002</v>
      </c>
      <c r="H12" s="119">
        <v>34.25</v>
      </c>
      <c r="I12" s="119">
        <v>105.52</v>
      </c>
      <c r="J12" s="119">
        <v>455.59500000000003</v>
      </c>
      <c r="K12" s="119">
        <v>910.78</v>
      </c>
      <c r="L12" s="119">
        <v>249.005</v>
      </c>
      <c r="M12" s="119">
        <v>10.200000000000001</v>
      </c>
    </row>
    <row r="13" spans="2:13" x14ac:dyDescent="0.25">
      <c r="B13" s="117" t="s">
        <v>2086</v>
      </c>
      <c r="C13" s="119">
        <v>46.819999999999993</v>
      </c>
      <c r="D13" s="119">
        <v>50.510000000000005</v>
      </c>
      <c r="E13" s="119">
        <v>184.60000000000002</v>
      </c>
      <c r="F13" s="119">
        <v>1397.3</v>
      </c>
      <c r="G13" s="119">
        <v>1.3800000000000001</v>
      </c>
      <c r="H13" s="119">
        <v>368.69</v>
      </c>
      <c r="I13" s="119">
        <v>244.48</v>
      </c>
      <c r="J13" s="119">
        <v>503.20000000000005</v>
      </c>
      <c r="K13" s="119">
        <v>692.07</v>
      </c>
      <c r="L13" s="119">
        <v>190.19</v>
      </c>
      <c r="M13" s="119">
        <v>12.879999999999999</v>
      </c>
    </row>
    <row r="14" spans="2:13" x14ac:dyDescent="0.25">
      <c r="B14" s="117" t="s">
        <v>2087</v>
      </c>
      <c r="C14" s="119">
        <v>39.980000000000004</v>
      </c>
      <c r="D14" s="119">
        <v>42.730000000000004</v>
      </c>
      <c r="E14" s="119">
        <v>222.72</v>
      </c>
      <c r="F14" s="119">
        <v>1397.6599999999999</v>
      </c>
      <c r="G14" s="119">
        <v>1.54</v>
      </c>
      <c r="H14" s="119">
        <v>60.750000000000007</v>
      </c>
      <c r="I14" s="119">
        <v>281.69</v>
      </c>
      <c r="J14" s="119">
        <v>583.36</v>
      </c>
      <c r="K14" s="119">
        <v>860.7</v>
      </c>
      <c r="L14" s="119">
        <v>199.64</v>
      </c>
      <c r="M14" s="119">
        <v>9.09</v>
      </c>
    </row>
    <row r="15" spans="2:13" x14ac:dyDescent="0.25">
      <c r="B15" s="117" t="s">
        <v>2088</v>
      </c>
      <c r="C15" s="119">
        <v>47.81</v>
      </c>
      <c r="D15" s="119">
        <v>107.20999999999998</v>
      </c>
      <c r="E15" s="119">
        <v>274.47500000000002</v>
      </c>
      <c r="F15" s="119">
        <v>1831.925</v>
      </c>
      <c r="G15" s="119">
        <v>1.6850000000000001</v>
      </c>
      <c r="H15" s="119">
        <v>27.065000000000005</v>
      </c>
      <c r="I15" s="119">
        <v>6.26</v>
      </c>
      <c r="J15" s="119">
        <v>584.35500000000002</v>
      </c>
      <c r="K15" s="119">
        <v>519.14</v>
      </c>
      <c r="L15" s="119">
        <v>125.12500000000001</v>
      </c>
      <c r="M15" s="119">
        <v>9.379999999999999</v>
      </c>
    </row>
    <row r="16" spans="2:13" x14ac:dyDescent="0.25">
      <c r="B16" s="117" t="s">
        <v>2089</v>
      </c>
      <c r="C16" s="119">
        <v>38.53</v>
      </c>
      <c r="D16" s="119">
        <v>40.56</v>
      </c>
      <c r="E16" s="119">
        <v>233.82</v>
      </c>
      <c r="F16" s="119">
        <v>1492.21</v>
      </c>
      <c r="G16" s="119">
        <v>31.91</v>
      </c>
      <c r="H16" s="119">
        <v>351.12</v>
      </c>
      <c r="I16" s="119">
        <v>182.26</v>
      </c>
      <c r="J16" s="119">
        <v>203.56</v>
      </c>
      <c r="K16" s="119">
        <v>1123.4099999999999</v>
      </c>
      <c r="L16" s="119">
        <v>391.37</v>
      </c>
      <c r="M16" s="119">
        <v>17.39</v>
      </c>
    </row>
    <row r="17" spans="2:13" x14ac:dyDescent="0.25">
      <c r="B17" s="117" t="s">
        <v>2090</v>
      </c>
      <c r="C17" s="119">
        <v>13.82</v>
      </c>
      <c r="D17" s="119">
        <v>11.74</v>
      </c>
      <c r="E17" s="119">
        <v>73.685000000000002</v>
      </c>
      <c r="F17" s="119">
        <v>447.22500000000002</v>
      </c>
      <c r="G17" s="119">
        <v>0.16499999999999998</v>
      </c>
      <c r="H17" s="119">
        <v>0.23</v>
      </c>
      <c r="I17" s="119">
        <v>4.5199999999999996</v>
      </c>
      <c r="J17" s="119">
        <v>175.95500000000001</v>
      </c>
      <c r="K17" s="119">
        <v>192.45</v>
      </c>
      <c r="L17" s="119">
        <v>38.704999999999998</v>
      </c>
      <c r="M17" s="119">
        <v>2.88</v>
      </c>
    </row>
    <row r="18" spans="2:13" x14ac:dyDescent="0.25">
      <c r="B18" s="118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2:13" x14ac:dyDescent="0.25">
      <c r="B19" s="102" t="s">
        <v>2091</v>
      </c>
      <c r="C19" s="120">
        <f>C6+C7+C8+C9+C10+C11+C12+C13+C14+C15+C16+C17</f>
        <v>479.30800000000005</v>
      </c>
      <c r="D19" s="120">
        <f t="shared" ref="D19:M19" si="0">D6+D7+D8+D9+D10+D11+D12+D13+D14+D15+D16+D17</f>
        <v>611.91450000000009</v>
      </c>
      <c r="E19" s="120">
        <f t="shared" si="0"/>
        <v>2469.143</v>
      </c>
      <c r="F19" s="120">
        <f t="shared" si="0"/>
        <v>16565.736999999997</v>
      </c>
      <c r="G19" s="120">
        <f t="shared" si="0"/>
        <v>90.439000000000007</v>
      </c>
      <c r="H19" s="120">
        <f t="shared" si="0"/>
        <v>1679.3870000000002</v>
      </c>
      <c r="I19" s="120">
        <f t="shared" si="0"/>
        <v>2020.0900000000001</v>
      </c>
      <c r="J19" s="120">
        <f t="shared" si="0"/>
        <v>5198.4270000000006</v>
      </c>
      <c r="K19" s="120">
        <f t="shared" si="0"/>
        <v>8493.1640000000007</v>
      </c>
      <c r="L19" s="120">
        <f t="shared" si="0"/>
        <v>2382.1249999999995</v>
      </c>
      <c r="M19" s="120">
        <f t="shared" si="0"/>
        <v>132.38900000000001</v>
      </c>
    </row>
    <row r="20" spans="2:13" x14ac:dyDescent="0.25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</sheetData>
  <mergeCells count="3">
    <mergeCell ref="C2:E2"/>
    <mergeCell ref="G2:H2"/>
    <mergeCell ref="J2:M2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C17" sqref="C17:N17"/>
    </sheetView>
  </sheetViews>
  <sheetFormatPr defaultRowHeight="15" x14ac:dyDescent="0.25"/>
  <cols>
    <col min="1" max="1" width="10"/>
    <col min="2" max="2" width="24.5703125" customWidth="1"/>
    <col min="3" max="3" width="11"/>
    <col min="4" max="4" width="15.7109375" customWidth="1"/>
    <col min="5" max="5" width="6"/>
    <col min="6" max="7" width="14"/>
    <col min="8" max="8" width="7"/>
    <col min="9" max="9" width="8"/>
    <col min="10" max="10" width="6"/>
    <col min="11" max="11" width="7"/>
    <col min="12" max="12" width="8" customWidth="1"/>
    <col min="13" max="14" width="7"/>
  </cols>
  <sheetData>
    <row r="1" spans="1:14" ht="15.95" customHeight="1" x14ac:dyDescent="0.25">
      <c r="A1" s="134" t="s">
        <v>2092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45.95" customHeight="1" x14ac:dyDescent="0.25">
      <c r="A2" s="1" t="s">
        <v>1047</v>
      </c>
      <c r="B2" s="1" t="s">
        <v>1048</v>
      </c>
      <c r="C2" s="2" t="s">
        <v>1049</v>
      </c>
      <c r="D2" s="136" t="s">
        <v>1050</v>
      </c>
      <c r="E2" s="137" t="s">
        <v>1051</v>
      </c>
      <c r="F2" s="138" t="s">
        <v>1052</v>
      </c>
      <c r="G2" s="2" t="s">
        <v>1053</v>
      </c>
      <c r="H2" s="139" t="s">
        <v>1054</v>
      </c>
      <c r="I2" s="137" t="s">
        <v>1055</v>
      </c>
      <c r="J2" s="4" t="s">
        <v>1056</v>
      </c>
      <c r="K2" s="136" t="s">
        <v>1057</v>
      </c>
      <c r="L2" s="137" t="s">
        <v>1058</v>
      </c>
      <c r="M2" s="137" t="s">
        <v>1059</v>
      </c>
      <c r="N2" s="138" t="s">
        <v>1060</v>
      </c>
    </row>
    <row r="3" spans="1:14" ht="15" customHeight="1" x14ac:dyDescent="0.25">
      <c r="A3" s="5" t="s">
        <v>1061</v>
      </c>
      <c r="B3" s="5" t="s">
        <v>1062</v>
      </c>
      <c r="C3" s="5" t="s">
        <v>1063</v>
      </c>
      <c r="D3" s="6" t="s">
        <v>1064</v>
      </c>
      <c r="E3" s="7" t="s">
        <v>1065</v>
      </c>
      <c r="F3" s="8" t="s">
        <v>1066</v>
      </c>
      <c r="G3" s="9" t="s">
        <v>1067</v>
      </c>
      <c r="H3" s="6" t="s">
        <v>1068</v>
      </c>
      <c r="I3" s="7" t="s">
        <v>1069</v>
      </c>
      <c r="J3" s="8" t="s">
        <v>1070</v>
      </c>
      <c r="K3" s="6" t="s">
        <v>1071</v>
      </c>
      <c r="L3" s="7" t="s">
        <v>1072</v>
      </c>
      <c r="M3" s="7" t="s">
        <v>1073</v>
      </c>
      <c r="N3" s="8" t="s">
        <v>1074</v>
      </c>
    </row>
    <row r="4" spans="1:14" ht="20.100000000000001" customHeight="1" x14ac:dyDescent="0.25">
      <c r="A4" s="10" t="s">
        <v>1075</v>
      </c>
      <c r="B4" s="10" t="s">
        <v>1076</v>
      </c>
      <c r="C4" s="10" t="s">
        <v>1077</v>
      </c>
      <c r="D4" s="11" t="s">
        <v>1078</v>
      </c>
      <c r="E4" s="11" t="s">
        <v>1079</v>
      </c>
      <c r="F4" s="11" t="s">
        <v>1080</v>
      </c>
      <c r="G4" s="10" t="s">
        <v>1081</v>
      </c>
      <c r="H4" s="1" t="s">
        <v>1082</v>
      </c>
      <c r="I4" s="1" t="s">
        <v>1083</v>
      </c>
      <c r="J4" s="11" t="s">
        <v>1084</v>
      </c>
      <c r="K4" s="12" t="s">
        <v>1085</v>
      </c>
      <c r="L4" s="1" t="s">
        <v>1086</v>
      </c>
      <c r="M4" s="13" t="s">
        <v>1087</v>
      </c>
      <c r="N4" s="1" t="s">
        <v>1088</v>
      </c>
    </row>
    <row r="5" spans="1:14" ht="17.100000000000001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5">
        <v>10</v>
      </c>
      <c r="K5" s="16">
        <v>11</v>
      </c>
      <c r="L5" s="15">
        <v>12</v>
      </c>
      <c r="M5" s="16">
        <v>13</v>
      </c>
      <c r="N5" s="15">
        <v>14</v>
      </c>
    </row>
    <row r="6" spans="1:14" ht="15.95" customHeight="1" x14ac:dyDescent="0.25">
      <c r="A6" s="140" t="s">
        <v>1089</v>
      </c>
      <c r="B6" s="141" t="s">
        <v>1090</v>
      </c>
      <c r="C6" s="141" t="s">
        <v>1091</v>
      </c>
      <c r="D6" s="17" t="s">
        <v>1092</v>
      </c>
      <c r="E6" s="17" t="s">
        <v>1093</v>
      </c>
      <c r="F6" s="17" t="s">
        <v>1094</v>
      </c>
      <c r="G6" s="17" t="s">
        <v>1095</v>
      </c>
      <c r="H6" s="17" t="s">
        <v>1096</v>
      </c>
      <c r="I6" s="17" t="s">
        <v>1097</v>
      </c>
      <c r="J6" s="17" t="s">
        <v>1098</v>
      </c>
      <c r="K6" s="17" t="s">
        <v>1099</v>
      </c>
      <c r="L6" s="17" t="s">
        <v>1100</v>
      </c>
      <c r="M6" s="17" t="s">
        <v>1101</v>
      </c>
      <c r="N6" s="18" t="s">
        <v>1102</v>
      </c>
    </row>
    <row r="7" spans="1:14" ht="15" customHeight="1" x14ac:dyDescent="0.25">
      <c r="A7" s="130" t="s">
        <v>2093</v>
      </c>
      <c r="B7" s="131" t="s">
        <v>1103</v>
      </c>
      <c r="C7" s="19" t="s">
        <v>1104</v>
      </c>
      <c r="D7" s="19" t="s">
        <v>1105</v>
      </c>
      <c r="E7" s="19" t="s">
        <v>1106</v>
      </c>
      <c r="F7" s="19" t="s">
        <v>1107</v>
      </c>
      <c r="G7" s="19" t="s">
        <v>1108</v>
      </c>
      <c r="H7" s="19" t="s">
        <v>1109</v>
      </c>
      <c r="I7" s="19" t="s">
        <v>1110</v>
      </c>
      <c r="J7" s="19" t="s">
        <v>1111</v>
      </c>
      <c r="K7" s="19" t="s">
        <v>1112</v>
      </c>
      <c r="L7" s="19" t="s">
        <v>1113</v>
      </c>
      <c r="M7" s="19" t="s">
        <v>1114</v>
      </c>
      <c r="N7" s="20" t="s">
        <v>1115</v>
      </c>
    </row>
    <row r="8" spans="1:14" ht="14.1" customHeight="1" x14ac:dyDescent="0.25">
      <c r="A8" s="22">
        <v>83</v>
      </c>
      <c r="B8" s="13" t="s">
        <v>71</v>
      </c>
      <c r="C8" s="22">
        <v>250</v>
      </c>
      <c r="D8" s="23">
        <v>9.86</v>
      </c>
      <c r="E8" s="23">
        <v>9.36</v>
      </c>
      <c r="F8" s="26">
        <v>50.6</v>
      </c>
      <c r="G8" s="23">
        <v>326.08</v>
      </c>
      <c r="H8" s="23">
        <v>0.19</v>
      </c>
      <c r="I8" s="23">
        <v>2.4500000000000002</v>
      </c>
      <c r="J8" s="22">
        <v>5</v>
      </c>
      <c r="K8" s="26">
        <v>242.5</v>
      </c>
      <c r="L8" s="22">
        <v>0</v>
      </c>
      <c r="M8" s="22">
        <v>0</v>
      </c>
      <c r="N8" s="23">
        <v>1.89</v>
      </c>
    </row>
    <row r="9" spans="1:14" s="82" customFormat="1" ht="14.1" customHeight="1" x14ac:dyDescent="0.25">
      <c r="A9" s="22">
        <v>4</v>
      </c>
      <c r="B9" s="13" t="s">
        <v>2072</v>
      </c>
      <c r="C9" s="22">
        <v>15</v>
      </c>
      <c r="D9" s="23">
        <v>1.21</v>
      </c>
      <c r="E9" s="23">
        <v>8.67</v>
      </c>
      <c r="F9" s="26">
        <v>0.53</v>
      </c>
      <c r="G9" s="23">
        <v>94.67</v>
      </c>
      <c r="H9" s="23">
        <v>0</v>
      </c>
      <c r="I9" s="23">
        <v>2.25</v>
      </c>
      <c r="J9" s="22">
        <v>79.099999999999994</v>
      </c>
      <c r="K9" s="26">
        <v>3</v>
      </c>
      <c r="L9" s="22">
        <v>4</v>
      </c>
      <c r="M9" s="22">
        <v>0</v>
      </c>
      <c r="N9" s="23">
        <v>0</v>
      </c>
    </row>
    <row r="10" spans="1:14" ht="14.1" customHeight="1" x14ac:dyDescent="0.25">
      <c r="A10" s="22"/>
      <c r="B10" s="13" t="s">
        <v>2071</v>
      </c>
      <c r="C10" s="22">
        <v>40</v>
      </c>
      <c r="D10" s="23">
        <v>3.16</v>
      </c>
      <c r="E10" s="23">
        <v>1.24</v>
      </c>
      <c r="F10" s="23">
        <v>14.66</v>
      </c>
      <c r="G10" s="23">
        <v>110.34</v>
      </c>
      <c r="H10" s="23">
        <v>0.06</v>
      </c>
      <c r="I10" s="22">
        <v>0</v>
      </c>
      <c r="J10" s="22">
        <v>0</v>
      </c>
      <c r="K10" s="23">
        <v>7.14</v>
      </c>
      <c r="L10" s="23">
        <v>34.799999999999997</v>
      </c>
      <c r="M10" s="23">
        <v>16.3</v>
      </c>
      <c r="N10" s="23">
        <v>1.08</v>
      </c>
    </row>
    <row r="11" spans="1:14" ht="14.1" customHeight="1" x14ac:dyDescent="0.25">
      <c r="A11" s="22">
        <v>77</v>
      </c>
      <c r="B11" s="13" t="s">
        <v>72</v>
      </c>
      <c r="C11" s="22">
        <v>200</v>
      </c>
      <c r="D11" s="23">
        <v>3.52</v>
      </c>
      <c r="E11" s="23">
        <v>3.72</v>
      </c>
      <c r="F11" s="23">
        <v>25.49</v>
      </c>
      <c r="G11" s="26">
        <v>145.19999999999999</v>
      </c>
      <c r="H11" s="23">
        <v>0.04</v>
      </c>
      <c r="I11" s="23">
        <v>1.3</v>
      </c>
      <c r="J11" s="23">
        <v>0.01</v>
      </c>
      <c r="K11" s="26">
        <v>122</v>
      </c>
      <c r="L11" s="23">
        <v>90</v>
      </c>
      <c r="M11" s="23">
        <v>14</v>
      </c>
      <c r="N11" s="23">
        <v>0.56000000000000005</v>
      </c>
    </row>
    <row r="12" spans="1:14" ht="15.95" customHeight="1" x14ac:dyDescent="0.25">
      <c r="A12" s="27" t="s">
        <v>1116</v>
      </c>
      <c r="B12" s="28" t="s">
        <v>1117</v>
      </c>
      <c r="C12" s="28">
        <f>C8+C10+C11+C9</f>
        <v>505</v>
      </c>
      <c r="D12" s="28">
        <f t="shared" ref="D12:N12" si="0">D8+D10+D11+D9</f>
        <v>17.75</v>
      </c>
      <c r="E12" s="28">
        <f t="shared" si="0"/>
        <v>22.990000000000002</v>
      </c>
      <c r="F12" s="28">
        <f t="shared" si="0"/>
        <v>91.28</v>
      </c>
      <c r="G12" s="28">
        <f t="shared" si="0"/>
        <v>676.28999999999985</v>
      </c>
      <c r="H12" s="28">
        <f t="shared" si="0"/>
        <v>0.28999999999999998</v>
      </c>
      <c r="I12" s="28">
        <f t="shared" si="0"/>
        <v>6</v>
      </c>
      <c r="J12" s="28">
        <f t="shared" si="0"/>
        <v>84.11</v>
      </c>
      <c r="K12" s="28">
        <f t="shared" si="0"/>
        <v>374.64</v>
      </c>
      <c r="L12" s="28">
        <f t="shared" si="0"/>
        <v>128.80000000000001</v>
      </c>
      <c r="M12" s="28">
        <f t="shared" si="0"/>
        <v>30.3</v>
      </c>
      <c r="N12" s="28">
        <f t="shared" si="0"/>
        <v>3.53</v>
      </c>
    </row>
    <row r="13" spans="1:14" ht="15" customHeight="1" x14ac:dyDescent="0.25">
      <c r="A13" s="132" t="s">
        <v>2095</v>
      </c>
      <c r="B13" s="133" t="s">
        <v>1118</v>
      </c>
      <c r="C13" s="30" t="s">
        <v>1119</v>
      </c>
      <c r="D13" s="30" t="s">
        <v>1120</v>
      </c>
      <c r="E13" s="30" t="s">
        <v>1121</v>
      </c>
      <c r="F13" s="30" t="s">
        <v>1122</v>
      </c>
      <c r="G13" s="30" t="s">
        <v>1123</v>
      </c>
      <c r="H13" s="30" t="s">
        <v>1124</v>
      </c>
      <c r="I13" s="30" t="s">
        <v>1125</v>
      </c>
      <c r="J13" s="30" t="s">
        <v>1126</v>
      </c>
      <c r="K13" s="30" t="s">
        <v>1127</v>
      </c>
      <c r="L13" s="30" t="s">
        <v>1128</v>
      </c>
      <c r="M13" s="30" t="s">
        <v>1129</v>
      </c>
      <c r="N13" s="31" t="s">
        <v>1130</v>
      </c>
    </row>
    <row r="14" spans="1:14" ht="33" customHeight="1" x14ac:dyDescent="0.25">
      <c r="A14" s="33">
        <v>91</v>
      </c>
      <c r="B14" s="86" t="s">
        <v>1131</v>
      </c>
      <c r="C14" s="33">
        <v>150</v>
      </c>
      <c r="D14" s="34">
        <v>1.99</v>
      </c>
      <c r="E14" s="34">
        <v>9.1199999999999992</v>
      </c>
      <c r="F14" s="34">
        <v>12.78</v>
      </c>
      <c r="G14" s="34">
        <v>141.18</v>
      </c>
      <c r="H14" s="34">
        <v>0.06</v>
      </c>
      <c r="I14" s="35">
        <v>26.5</v>
      </c>
      <c r="J14" s="33">
        <v>0</v>
      </c>
      <c r="K14" s="35">
        <v>64.5</v>
      </c>
      <c r="L14" s="33">
        <v>24</v>
      </c>
      <c r="M14" s="34">
        <v>42.48</v>
      </c>
      <c r="N14" s="34">
        <v>0.78</v>
      </c>
    </row>
    <row r="15" spans="1:14" ht="33" customHeight="1" x14ac:dyDescent="0.25">
      <c r="A15" s="33">
        <v>16</v>
      </c>
      <c r="B15" s="86" t="s">
        <v>1132</v>
      </c>
      <c r="C15" s="33">
        <v>250</v>
      </c>
      <c r="D15" s="34">
        <v>8.61</v>
      </c>
      <c r="E15" s="34">
        <v>8.4</v>
      </c>
      <c r="F15" s="34">
        <v>14.34</v>
      </c>
      <c r="G15" s="34">
        <v>167.25</v>
      </c>
      <c r="H15" s="34">
        <v>0.1</v>
      </c>
      <c r="I15" s="34">
        <v>9.11</v>
      </c>
      <c r="J15" s="34">
        <v>15</v>
      </c>
      <c r="K15" s="35">
        <v>45.3</v>
      </c>
      <c r="L15" s="34">
        <v>176.53</v>
      </c>
      <c r="M15" s="34">
        <v>47.35</v>
      </c>
      <c r="N15" s="34">
        <v>1.26</v>
      </c>
    </row>
    <row r="16" spans="1:14" ht="30.95" customHeight="1" x14ac:dyDescent="0.25">
      <c r="A16" s="33">
        <v>54</v>
      </c>
      <c r="B16" s="86" t="s">
        <v>2066</v>
      </c>
      <c r="C16" s="33">
        <v>185</v>
      </c>
      <c r="D16" s="34">
        <v>3.38</v>
      </c>
      <c r="E16" s="34">
        <v>7.87</v>
      </c>
      <c r="F16" s="34">
        <v>27.49</v>
      </c>
      <c r="G16" s="35">
        <v>192.8</v>
      </c>
      <c r="H16" s="33">
        <v>0.1</v>
      </c>
      <c r="I16" s="33">
        <v>2</v>
      </c>
      <c r="J16" s="34">
        <v>50</v>
      </c>
      <c r="K16" s="34">
        <v>41.6</v>
      </c>
      <c r="L16" s="34">
        <v>67</v>
      </c>
      <c r="M16" s="36">
        <v>17.399999999999999</v>
      </c>
      <c r="N16" s="35">
        <v>1.02</v>
      </c>
    </row>
    <row r="17" spans="1:14" ht="20.100000000000001" customHeight="1" x14ac:dyDescent="0.25">
      <c r="A17" s="22">
        <v>57</v>
      </c>
      <c r="B17" s="13" t="s">
        <v>1133</v>
      </c>
      <c r="C17" s="22">
        <v>100</v>
      </c>
      <c r="D17" s="23">
        <v>11.09</v>
      </c>
      <c r="E17" s="23">
        <v>12.29</v>
      </c>
      <c r="F17" s="23">
        <v>14.64</v>
      </c>
      <c r="G17" s="26">
        <v>213.75</v>
      </c>
      <c r="H17" s="23">
        <v>7.4999999999999997E-2</v>
      </c>
      <c r="I17" s="23">
        <v>1.06</v>
      </c>
      <c r="J17" s="22">
        <v>48.75</v>
      </c>
      <c r="K17" s="26">
        <v>54.88</v>
      </c>
      <c r="L17" s="26">
        <v>133.38</v>
      </c>
      <c r="M17" s="26">
        <v>27</v>
      </c>
      <c r="N17" s="23">
        <v>1.2</v>
      </c>
    </row>
    <row r="18" spans="1:14" ht="14.1" customHeight="1" x14ac:dyDescent="0.25">
      <c r="A18" s="22">
        <v>72</v>
      </c>
      <c r="B18" s="13" t="s">
        <v>1134</v>
      </c>
      <c r="C18" s="22">
        <v>200</v>
      </c>
      <c r="D18" s="23">
        <v>0.04</v>
      </c>
      <c r="E18" s="23">
        <v>0</v>
      </c>
      <c r="F18" s="23">
        <v>24.76</v>
      </c>
      <c r="G18" s="26">
        <v>94.2</v>
      </c>
      <c r="H18" s="23">
        <v>0.01</v>
      </c>
      <c r="I18" s="23">
        <v>1.08</v>
      </c>
      <c r="J18" s="22">
        <v>0</v>
      </c>
      <c r="K18" s="23">
        <v>6.4</v>
      </c>
      <c r="L18" s="26">
        <v>3.6</v>
      </c>
      <c r="M18" s="23">
        <v>0</v>
      </c>
      <c r="N18" s="23">
        <v>0.18</v>
      </c>
    </row>
    <row r="19" spans="1:14" ht="14.1" customHeight="1" x14ac:dyDescent="0.25">
      <c r="A19" s="22"/>
      <c r="B19" s="13" t="s">
        <v>2071</v>
      </c>
      <c r="C19" s="22">
        <v>20</v>
      </c>
      <c r="D19" s="23">
        <v>1.58</v>
      </c>
      <c r="E19" s="23">
        <v>0.62</v>
      </c>
      <c r="F19" s="23">
        <v>7.33</v>
      </c>
      <c r="G19" s="23">
        <v>55.17</v>
      </c>
      <c r="H19" s="23">
        <v>0.03</v>
      </c>
      <c r="I19" s="22">
        <v>0</v>
      </c>
      <c r="J19" s="22">
        <v>0</v>
      </c>
      <c r="K19" s="26">
        <v>3.57</v>
      </c>
      <c r="L19" s="26">
        <v>17.399999999999999</v>
      </c>
      <c r="M19" s="26">
        <v>8.15</v>
      </c>
      <c r="N19" s="23">
        <v>0.54</v>
      </c>
    </row>
    <row r="20" spans="1:14" ht="14.1" customHeight="1" x14ac:dyDescent="0.25">
      <c r="A20" s="21"/>
      <c r="B20" s="13" t="s">
        <v>1135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2">
        <v>0</v>
      </c>
      <c r="J20" s="22">
        <v>0</v>
      </c>
      <c r="K20" s="26">
        <v>11.5</v>
      </c>
      <c r="L20" s="22">
        <v>53</v>
      </c>
      <c r="M20" s="26">
        <v>12.5</v>
      </c>
      <c r="N20" s="23">
        <v>1.55</v>
      </c>
    </row>
    <row r="21" spans="1:14" ht="15" customHeight="1" x14ac:dyDescent="0.25">
      <c r="A21" s="37" t="s">
        <v>1136</v>
      </c>
      <c r="B21" s="28" t="s">
        <v>1137</v>
      </c>
      <c r="C21" s="28">
        <f>C14+C15+C16+C17+C18+C19+C20</f>
        <v>955</v>
      </c>
      <c r="D21" s="28">
        <f t="shared" ref="D21:N21" si="1">D14+D15+D16+D17+D18+D19+D20</f>
        <v>29.99</v>
      </c>
      <c r="E21" s="28">
        <f t="shared" si="1"/>
        <v>38.659999999999997</v>
      </c>
      <c r="F21" s="28">
        <f t="shared" si="1"/>
        <v>118.04</v>
      </c>
      <c r="G21" s="28">
        <f t="shared" si="1"/>
        <v>947.59</v>
      </c>
      <c r="H21" s="28">
        <f t="shared" si="1"/>
        <v>1.2250000000000001</v>
      </c>
      <c r="I21" s="28">
        <f t="shared" si="1"/>
        <v>39.75</v>
      </c>
      <c r="J21" s="28">
        <f t="shared" si="1"/>
        <v>113.75</v>
      </c>
      <c r="K21" s="28">
        <f t="shared" si="1"/>
        <v>227.75</v>
      </c>
      <c r="L21" s="28">
        <f t="shared" si="1"/>
        <v>474.90999999999997</v>
      </c>
      <c r="M21" s="28">
        <f t="shared" si="1"/>
        <v>154.88</v>
      </c>
      <c r="N21" s="28">
        <f t="shared" si="1"/>
        <v>6.5299999999999994</v>
      </c>
    </row>
    <row r="22" spans="1:14" x14ac:dyDescent="0.25">
      <c r="A22" s="100"/>
      <c r="B22" s="101" t="s">
        <v>2078</v>
      </c>
      <c r="C22" s="105">
        <f>C12+C21</f>
        <v>1460</v>
      </c>
      <c r="D22" s="105">
        <f t="shared" ref="D22:N22" si="2">D12+D21</f>
        <v>47.739999999999995</v>
      </c>
      <c r="E22" s="105">
        <f t="shared" si="2"/>
        <v>61.65</v>
      </c>
      <c r="F22" s="105">
        <f t="shared" si="2"/>
        <v>209.32</v>
      </c>
      <c r="G22" s="105">
        <f t="shared" si="2"/>
        <v>1623.8799999999999</v>
      </c>
      <c r="H22" s="105">
        <f t="shared" si="2"/>
        <v>1.5150000000000001</v>
      </c>
      <c r="I22" s="105">
        <f t="shared" si="2"/>
        <v>45.75</v>
      </c>
      <c r="J22" s="105">
        <f t="shared" si="2"/>
        <v>197.86</v>
      </c>
      <c r="K22" s="105">
        <f t="shared" si="2"/>
        <v>602.39</v>
      </c>
      <c r="L22" s="105">
        <f t="shared" si="2"/>
        <v>603.71</v>
      </c>
      <c r="M22" s="105">
        <f t="shared" si="2"/>
        <v>185.18</v>
      </c>
      <c r="N22" s="105">
        <f t="shared" si="2"/>
        <v>10.059999999999999</v>
      </c>
    </row>
  </sheetData>
  <mergeCells count="7">
    <mergeCell ref="A7:B7"/>
    <mergeCell ref="A13:B13"/>
    <mergeCell ref="A1:N1"/>
    <mergeCell ref="D2:F2"/>
    <mergeCell ref="H2:I2"/>
    <mergeCell ref="K2:N2"/>
    <mergeCell ref="A6:C6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D23" sqref="D23:N23"/>
    </sheetView>
  </sheetViews>
  <sheetFormatPr defaultRowHeight="15" x14ac:dyDescent="0.25"/>
  <cols>
    <col min="1" max="1" width="9"/>
    <col min="2" max="2" width="29.7109375" customWidth="1"/>
    <col min="3" max="3" width="11"/>
    <col min="4" max="4" width="7"/>
    <col min="5" max="5" width="8"/>
    <col min="6" max="6" width="9"/>
    <col min="7" max="7" width="12"/>
    <col min="8" max="8" width="19.85546875" customWidth="1"/>
    <col min="9" max="9" width="7"/>
    <col min="10" max="10" width="6"/>
    <col min="11" max="11" width="14"/>
    <col min="12" max="12" width="9"/>
    <col min="13" max="13" width="8"/>
    <col min="14" max="14" width="6"/>
  </cols>
  <sheetData>
    <row r="1" spans="1:14" ht="48" customHeight="1" x14ac:dyDescent="0.25">
      <c r="A1" s="1" t="s">
        <v>1138</v>
      </c>
      <c r="B1" s="1" t="s">
        <v>1139</v>
      </c>
      <c r="C1" s="2" t="s">
        <v>1140</v>
      </c>
      <c r="D1" s="139" t="s">
        <v>1141</v>
      </c>
      <c r="E1" s="137" t="s">
        <v>1142</v>
      </c>
      <c r="F1" s="138" t="s">
        <v>1143</v>
      </c>
      <c r="G1" s="2" t="s">
        <v>1144</v>
      </c>
      <c r="H1" s="38" t="s">
        <v>1145</v>
      </c>
      <c r="I1" s="3" t="s">
        <v>1146</v>
      </c>
      <c r="J1" s="4" t="s">
        <v>1147</v>
      </c>
      <c r="K1" s="139" t="s">
        <v>1148</v>
      </c>
      <c r="L1" s="137" t="s">
        <v>1149</v>
      </c>
      <c r="M1" s="137" t="s">
        <v>1150</v>
      </c>
      <c r="N1" s="138" t="s">
        <v>1151</v>
      </c>
    </row>
    <row r="2" spans="1:14" ht="15" customHeight="1" x14ac:dyDescent="0.25">
      <c r="A2" s="39" t="s">
        <v>1152</v>
      </c>
      <c r="B2" s="39" t="s">
        <v>1153</v>
      </c>
      <c r="C2" s="39" t="s">
        <v>1154</v>
      </c>
      <c r="D2" s="40" t="s">
        <v>1155</v>
      </c>
      <c r="E2" t="s">
        <v>1156</v>
      </c>
      <c r="F2" s="41" t="s">
        <v>1157</v>
      </c>
      <c r="G2" s="42" t="s">
        <v>1158</v>
      </c>
      <c r="H2" s="40" t="s">
        <v>1159</v>
      </c>
      <c r="I2" t="s">
        <v>1160</v>
      </c>
      <c r="J2" s="41" t="s">
        <v>1161</v>
      </c>
      <c r="K2" s="40" t="s">
        <v>1162</v>
      </c>
      <c r="L2" t="s">
        <v>1163</v>
      </c>
      <c r="M2" t="s">
        <v>1164</v>
      </c>
      <c r="N2" s="41" t="s">
        <v>1165</v>
      </c>
    </row>
    <row r="3" spans="1:14" ht="14.1" customHeight="1" x14ac:dyDescent="0.25">
      <c r="A3" s="87" t="s">
        <v>1166</v>
      </c>
      <c r="B3" s="87" t="s">
        <v>1167</v>
      </c>
      <c r="C3" s="87" t="s">
        <v>1168</v>
      </c>
      <c r="D3" s="1" t="s">
        <v>1169</v>
      </c>
      <c r="E3" s="1" t="s">
        <v>1170</v>
      </c>
      <c r="F3" s="1" t="s">
        <v>1171</v>
      </c>
      <c r="G3" s="87" t="s">
        <v>1172</v>
      </c>
      <c r="H3" s="1" t="s">
        <v>1173</v>
      </c>
      <c r="I3" s="1" t="s">
        <v>1174</v>
      </c>
      <c r="J3" s="1" t="s">
        <v>1175</v>
      </c>
      <c r="K3" s="1" t="s">
        <v>1176</v>
      </c>
      <c r="L3" s="1" t="s">
        <v>1177</v>
      </c>
      <c r="M3" s="1" t="s">
        <v>1178</v>
      </c>
      <c r="N3" s="1" t="s">
        <v>1179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1180</v>
      </c>
      <c r="B5" s="141" t="s">
        <v>1181</v>
      </c>
      <c r="C5" s="141" t="s">
        <v>1182</v>
      </c>
      <c r="D5" s="17" t="s">
        <v>1183</v>
      </c>
      <c r="E5" s="17" t="s">
        <v>1184</v>
      </c>
      <c r="F5" s="17" t="s">
        <v>1185</v>
      </c>
      <c r="G5" s="17" t="s">
        <v>1186</v>
      </c>
      <c r="H5" s="17" t="s">
        <v>1187</v>
      </c>
      <c r="I5" s="17" t="s">
        <v>1188</v>
      </c>
      <c r="J5" s="17" t="s">
        <v>1189</v>
      </c>
      <c r="K5" s="17" t="s">
        <v>1190</v>
      </c>
      <c r="L5" s="17" t="s">
        <v>1191</v>
      </c>
      <c r="M5" s="17" t="s">
        <v>1192</v>
      </c>
      <c r="N5" s="18" t="s">
        <v>1193</v>
      </c>
    </row>
    <row r="6" spans="1:14" ht="15" customHeight="1" x14ac:dyDescent="0.25">
      <c r="A6" s="143" t="s">
        <v>2093</v>
      </c>
      <c r="B6" s="144" t="s">
        <v>1194</v>
      </c>
      <c r="C6" s="44" t="s">
        <v>1195</v>
      </c>
      <c r="D6" s="44" t="s">
        <v>1196</v>
      </c>
      <c r="E6" s="44" t="s">
        <v>1197</v>
      </c>
      <c r="F6" s="44" t="s">
        <v>1198</v>
      </c>
      <c r="G6" s="44" t="s">
        <v>1199</v>
      </c>
      <c r="H6" s="44" t="s">
        <v>1200</v>
      </c>
      <c r="I6" s="44" t="s">
        <v>1201</v>
      </c>
      <c r="J6" s="44" t="s">
        <v>1202</v>
      </c>
      <c r="K6" s="44" t="s">
        <v>1203</v>
      </c>
      <c r="L6" s="44" t="s">
        <v>1204</v>
      </c>
      <c r="M6" s="44" t="s">
        <v>1205</v>
      </c>
      <c r="N6" s="45" t="s">
        <v>1206</v>
      </c>
    </row>
    <row r="7" spans="1:14" ht="27.75" customHeight="1" x14ac:dyDescent="0.25">
      <c r="A7" s="22">
        <v>8</v>
      </c>
      <c r="B7" s="70" t="s">
        <v>2065</v>
      </c>
      <c r="C7" s="22">
        <v>250</v>
      </c>
      <c r="D7" s="23">
        <v>15.23</v>
      </c>
      <c r="E7" s="23">
        <v>19.23</v>
      </c>
      <c r="F7" s="23">
        <v>50.7</v>
      </c>
      <c r="G7" s="23">
        <v>410.6</v>
      </c>
      <c r="H7" s="23">
        <v>0.15</v>
      </c>
      <c r="I7" s="23">
        <v>0.27</v>
      </c>
      <c r="J7" s="23">
        <v>175</v>
      </c>
      <c r="K7" s="23">
        <v>252.4</v>
      </c>
      <c r="L7" s="23">
        <v>228.7</v>
      </c>
      <c r="M7" s="23">
        <v>44.6</v>
      </c>
      <c r="N7" s="24">
        <v>2.0699999999999998</v>
      </c>
    </row>
    <row r="8" spans="1:14" ht="14.1" customHeight="1" x14ac:dyDescent="0.25">
      <c r="A8" s="22"/>
      <c r="B8" s="13" t="s">
        <v>2071</v>
      </c>
      <c r="C8" s="22">
        <v>40</v>
      </c>
      <c r="D8" s="23">
        <v>3.16</v>
      </c>
      <c r="E8" s="23">
        <v>1.24</v>
      </c>
      <c r="F8" s="23">
        <v>14.66</v>
      </c>
      <c r="G8" s="23">
        <v>110.34</v>
      </c>
      <c r="H8" s="23">
        <v>0.06</v>
      </c>
      <c r="I8" s="23">
        <v>0</v>
      </c>
      <c r="J8" s="23">
        <v>0</v>
      </c>
      <c r="K8" s="23">
        <v>7.14</v>
      </c>
      <c r="L8" s="23">
        <v>34.799999999999997</v>
      </c>
      <c r="M8" s="23">
        <v>16.3</v>
      </c>
      <c r="N8" s="24">
        <v>1.08</v>
      </c>
    </row>
    <row r="9" spans="1:14" ht="15" customHeight="1" x14ac:dyDescent="0.25">
      <c r="A9" s="22">
        <v>75</v>
      </c>
      <c r="B9" s="13" t="s">
        <v>168</v>
      </c>
      <c r="C9" s="22">
        <v>200</v>
      </c>
      <c r="D9" s="23">
        <v>0.2</v>
      </c>
      <c r="E9" s="23">
        <v>0</v>
      </c>
      <c r="F9" s="23">
        <v>14</v>
      </c>
      <c r="G9" s="23">
        <v>28</v>
      </c>
      <c r="H9" s="23">
        <v>0</v>
      </c>
      <c r="I9" s="23">
        <v>0</v>
      </c>
      <c r="J9" s="23">
        <v>0</v>
      </c>
      <c r="K9" s="23">
        <v>6</v>
      </c>
      <c r="L9" s="23">
        <v>0</v>
      </c>
      <c r="M9" s="23">
        <v>0</v>
      </c>
      <c r="N9" s="24">
        <v>0.4</v>
      </c>
    </row>
    <row r="10" spans="1:14" ht="17.100000000000001" customHeight="1" x14ac:dyDescent="0.25">
      <c r="A10" s="87" t="s">
        <v>5</v>
      </c>
      <c r="B10" s="13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4">
        <v>4.4000000000000004</v>
      </c>
    </row>
    <row r="11" spans="1:14" ht="18.95" customHeight="1" x14ac:dyDescent="0.25">
      <c r="A11" s="48" t="s">
        <v>1207</v>
      </c>
      <c r="B11" s="49" t="s">
        <v>2075</v>
      </c>
      <c r="C11" s="49">
        <f>C7+C8+C9+C10</f>
        <v>690</v>
      </c>
      <c r="D11" s="49">
        <f t="shared" ref="D11:N11" si="0">D7+D8+D9+D10</f>
        <v>19.39</v>
      </c>
      <c r="E11" s="49">
        <f t="shared" si="0"/>
        <v>21.27</v>
      </c>
      <c r="F11" s="49">
        <f t="shared" si="0"/>
        <v>98.960000000000008</v>
      </c>
      <c r="G11" s="49">
        <f t="shared" si="0"/>
        <v>638.94000000000005</v>
      </c>
      <c r="H11" s="49">
        <f t="shared" si="0"/>
        <v>0.27</v>
      </c>
      <c r="I11" s="49">
        <f t="shared" si="0"/>
        <v>330.27</v>
      </c>
      <c r="J11" s="49">
        <f t="shared" si="0"/>
        <v>175.06</v>
      </c>
      <c r="K11" s="49">
        <f t="shared" si="0"/>
        <v>297.54000000000002</v>
      </c>
      <c r="L11" s="49">
        <f t="shared" si="0"/>
        <v>285.5</v>
      </c>
      <c r="M11" s="49">
        <f t="shared" si="0"/>
        <v>78.900000000000006</v>
      </c>
      <c r="N11" s="49">
        <f t="shared" si="0"/>
        <v>7.95</v>
      </c>
    </row>
    <row r="12" spans="1:14" ht="15" customHeight="1" x14ac:dyDescent="0.25">
      <c r="A12" s="145" t="s">
        <v>2095</v>
      </c>
      <c r="B12" s="146" t="s">
        <v>1208</v>
      </c>
      <c r="C12" s="53" t="s">
        <v>1209</v>
      </c>
      <c r="D12" s="53" t="s">
        <v>1210</v>
      </c>
      <c r="E12" s="53" t="s">
        <v>1211</v>
      </c>
      <c r="F12" s="53" t="s">
        <v>1212</v>
      </c>
      <c r="G12" s="53" t="s">
        <v>1213</v>
      </c>
      <c r="H12" s="53" t="s">
        <v>1214</v>
      </c>
      <c r="I12" s="53" t="s">
        <v>1215</v>
      </c>
      <c r="J12" s="53" t="s">
        <v>1216</v>
      </c>
      <c r="K12" s="53" t="s">
        <v>1217</v>
      </c>
      <c r="L12" s="53" t="s">
        <v>1218</v>
      </c>
      <c r="M12" s="53" t="s">
        <v>1219</v>
      </c>
      <c r="N12" s="54" t="s">
        <v>1220</v>
      </c>
    </row>
    <row r="13" spans="1:14" ht="17.100000000000001" customHeight="1" x14ac:dyDescent="0.25">
      <c r="A13" s="22">
        <v>8</v>
      </c>
      <c r="B13" s="13" t="s">
        <v>1221</v>
      </c>
      <c r="C13" s="22">
        <v>100</v>
      </c>
      <c r="D13" s="23">
        <v>1.43</v>
      </c>
      <c r="E13" s="23">
        <v>6.09</v>
      </c>
      <c r="F13" s="23">
        <v>8.36</v>
      </c>
      <c r="G13" s="23">
        <v>93.9</v>
      </c>
      <c r="H13" s="23">
        <v>0.02</v>
      </c>
      <c r="I13" s="23">
        <v>9.5</v>
      </c>
      <c r="J13" s="23">
        <v>0</v>
      </c>
      <c r="K13" s="23">
        <v>35.15</v>
      </c>
      <c r="L13" s="23">
        <v>40.97</v>
      </c>
      <c r="M13" s="23">
        <v>20.9</v>
      </c>
      <c r="N13" s="23">
        <v>1.33</v>
      </c>
    </row>
    <row r="14" spans="1:14" ht="15" customHeight="1" x14ac:dyDescent="0.25">
      <c r="A14" s="88" t="s">
        <v>1222</v>
      </c>
      <c r="B14" s="85" t="s">
        <v>1223</v>
      </c>
      <c r="C14" s="88" t="s">
        <v>1224</v>
      </c>
      <c r="D14" s="94" t="s">
        <v>1225</v>
      </c>
      <c r="E14" s="94" t="s">
        <v>1226</v>
      </c>
      <c r="F14" s="94" t="s">
        <v>1227</v>
      </c>
      <c r="G14" s="94" t="s">
        <v>1228</v>
      </c>
      <c r="H14" s="94" t="s">
        <v>1229</v>
      </c>
      <c r="I14" s="94" t="s">
        <v>1230</v>
      </c>
      <c r="J14" s="94">
        <v>0</v>
      </c>
      <c r="K14" s="94" t="s">
        <v>1231</v>
      </c>
      <c r="L14" s="94" t="s">
        <v>1232</v>
      </c>
      <c r="M14" s="94" t="s">
        <v>1233</v>
      </c>
      <c r="N14" s="94" t="s">
        <v>1234</v>
      </c>
    </row>
    <row r="15" spans="1:14" ht="17.100000000000001" customHeight="1" x14ac:dyDescent="0.25">
      <c r="A15" s="33">
        <v>3</v>
      </c>
      <c r="B15" s="16" t="s">
        <v>1235</v>
      </c>
      <c r="C15" s="33">
        <v>100</v>
      </c>
      <c r="D15" s="34">
        <v>0.76</v>
      </c>
      <c r="E15" s="34">
        <v>6.09</v>
      </c>
      <c r="F15" s="34">
        <v>2.38</v>
      </c>
      <c r="G15" s="34">
        <v>67.3</v>
      </c>
      <c r="H15" s="34">
        <v>0.03</v>
      </c>
      <c r="I15" s="34">
        <v>9.5</v>
      </c>
      <c r="J15" s="34">
        <v>0</v>
      </c>
      <c r="K15" s="34">
        <v>21.85</v>
      </c>
      <c r="L15" s="34">
        <v>40.020000000000003</v>
      </c>
      <c r="M15" s="34">
        <v>13.3</v>
      </c>
      <c r="N15" s="34">
        <v>0.56999999999999995</v>
      </c>
    </row>
    <row r="16" spans="1:14" ht="33" customHeight="1" x14ac:dyDescent="0.25">
      <c r="A16" s="33">
        <v>180</v>
      </c>
      <c r="B16" s="86" t="s">
        <v>2069</v>
      </c>
      <c r="C16" s="33">
        <v>260</v>
      </c>
      <c r="D16" s="34">
        <v>8.26</v>
      </c>
      <c r="E16" s="34">
        <v>10.58</v>
      </c>
      <c r="F16" s="34">
        <v>26.24</v>
      </c>
      <c r="G16" s="34">
        <v>201.87</v>
      </c>
      <c r="H16" s="34">
        <v>0.15</v>
      </c>
      <c r="I16" s="34">
        <v>6.04</v>
      </c>
      <c r="J16" s="34">
        <v>250</v>
      </c>
      <c r="K16" s="34">
        <v>178.31</v>
      </c>
      <c r="L16" s="34">
        <v>185.6</v>
      </c>
      <c r="M16" s="34">
        <v>9.85</v>
      </c>
      <c r="N16" s="34">
        <v>2.2200000000000002</v>
      </c>
    </row>
    <row r="17" spans="1:14" ht="32.1" customHeight="1" x14ac:dyDescent="0.25">
      <c r="A17" s="22">
        <v>63</v>
      </c>
      <c r="B17" s="70" t="s">
        <v>1236</v>
      </c>
      <c r="C17" s="22">
        <v>100</v>
      </c>
      <c r="D17" s="23">
        <v>22.4</v>
      </c>
      <c r="E17" s="23">
        <v>18.23</v>
      </c>
      <c r="F17" s="23">
        <v>7.03</v>
      </c>
      <c r="G17" s="23">
        <v>281.25</v>
      </c>
      <c r="H17" s="23">
        <v>0.08</v>
      </c>
      <c r="I17" s="23">
        <v>0.68</v>
      </c>
      <c r="J17" s="23">
        <v>53.75</v>
      </c>
      <c r="K17" s="23">
        <v>70.13</v>
      </c>
      <c r="L17" s="23">
        <v>172.75</v>
      </c>
      <c r="M17" s="23">
        <v>29.88</v>
      </c>
      <c r="N17" s="23">
        <v>2.21</v>
      </c>
    </row>
    <row r="18" spans="1:14" ht="15" customHeight="1" x14ac:dyDescent="0.25">
      <c r="A18" s="22">
        <v>68</v>
      </c>
      <c r="B18" s="13" t="s">
        <v>1237</v>
      </c>
      <c r="C18" s="22">
        <v>200</v>
      </c>
      <c r="D18" s="23">
        <v>4.08</v>
      </c>
      <c r="E18" s="23">
        <v>6.4</v>
      </c>
      <c r="F18" s="23">
        <v>27.26</v>
      </c>
      <c r="G18" s="23">
        <v>183</v>
      </c>
      <c r="H18" s="23">
        <v>0.18</v>
      </c>
      <c r="I18" s="23">
        <v>24.22</v>
      </c>
      <c r="J18" s="23">
        <v>34</v>
      </c>
      <c r="K18" s="23">
        <v>49.3</v>
      </c>
      <c r="L18" s="23">
        <v>115.46</v>
      </c>
      <c r="M18" s="23">
        <v>37</v>
      </c>
      <c r="N18" s="23">
        <v>1.34</v>
      </c>
    </row>
    <row r="19" spans="1:14" ht="14.1" customHeight="1" x14ac:dyDescent="0.25">
      <c r="A19" s="22"/>
      <c r="B19" s="13" t="s">
        <v>2071</v>
      </c>
      <c r="C19" s="22">
        <v>20</v>
      </c>
      <c r="D19" s="23">
        <v>1.58</v>
      </c>
      <c r="E19" s="23">
        <v>0.62</v>
      </c>
      <c r="F19" s="23">
        <v>7.33</v>
      </c>
      <c r="G19" s="23">
        <v>55.17</v>
      </c>
      <c r="H19" s="23">
        <v>0.03</v>
      </c>
      <c r="I19" s="23">
        <v>0</v>
      </c>
      <c r="J19" s="23">
        <v>0</v>
      </c>
      <c r="K19" s="23">
        <v>3.57</v>
      </c>
      <c r="L19" s="23">
        <v>17.399999999999999</v>
      </c>
      <c r="M19" s="23">
        <v>8.15</v>
      </c>
      <c r="N19" s="23">
        <v>0.54</v>
      </c>
    </row>
    <row r="20" spans="1:14" ht="14.1" customHeight="1" x14ac:dyDescent="0.25">
      <c r="A20" s="22"/>
      <c r="B20" s="13" t="s">
        <v>1238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>
        <v>98</v>
      </c>
      <c r="B21" s="13" t="s">
        <v>1239</v>
      </c>
      <c r="C21" s="22">
        <v>200</v>
      </c>
      <c r="D21" s="23">
        <v>0</v>
      </c>
      <c r="E21" s="23">
        <v>0</v>
      </c>
      <c r="F21" s="23">
        <v>7.2</v>
      </c>
      <c r="G21" s="23">
        <v>36</v>
      </c>
      <c r="H21" s="23">
        <v>0</v>
      </c>
      <c r="I21" s="23">
        <v>15</v>
      </c>
      <c r="J21" s="95">
        <v>0</v>
      </c>
      <c r="K21" s="23">
        <v>29.5</v>
      </c>
      <c r="L21" s="23">
        <v>5.4</v>
      </c>
      <c r="M21" s="23">
        <v>1</v>
      </c>
      <c r="N21" s="23">
        <v>0.06</v>
      </c>
    </row>
    <row r="22" spans="1:14" ht="15.95" customHeight="1" x14ac:dyDescent="0.25">
      <c r="A22" s="55" t="s">
        <v>1240</v>
      </c>
      <c r="B22" s="56" t="s">
        <v>2096</v>
      </c>
      <c r="C22" s="56">
        <f>C16+C17+C18+C19+C20+C21+C15</f>
        <v>930</v>
      </c>
      <c r="D22" s="56">
        <f t="shared" ref="D22:N22" si="1">D16+D17+D18+D19+D20+D21+D15</f>
        <v>40.379999999999988</v>
      </c>
      <c r="E22" s="56">
        <f t="shared" si="1"/>
        <v>42.28</v>
      </c>
      <c r="F22" s="56">
        <f t="shared" si="1"/>
        <v>94.14</v>
      </c>
      <c r="G22" s="56">
        <f t="shared" si="1"/>
        <v>907.82999999999993</v>
      </c>
      <c r="H22" s="56">
        <f t="shared" si="1"/>
        <v>1.32</v>
      </c>
      <c r="I22" s="56">
        <f t="shared" si="1"/>
        <v>55.44</v>
      </c>
      <c r="J22" s="56">
        <f t="shared" si="1"/>
        <v>337.75</v>
      </c>
      <c r="K22" s="56">
        <f t="shared" si="1"/>
        <v>364.16</v>
      </c>
      <c r="L22" s="56">
        <f t="shared" si="1"/>
        <v>589.63</v>
      </c>
      <c r="M22" s="56">
        <f t="shared" si="1"/>
        <v>111.67999999999999</v>
      </c>
      <c r="N22" s="56">
        <f t="shared" si="1"/>
        <v>8.4899999999999984</v>
      </c>
    </row>
    <row r="23" spans="1:14" x14ac:dyDescent="0.25">
      <c r="B23" s="103" t="s">
        <v>2078</v>
      </c>
      <c r="C23" s="105">
        <f>C11+C22</f>
        <v>1620</v>
      </c>
      <c r="D23" s="105">
        <f t="shared" ref="D23:N23" si="2">D11+D22</f>
        <v>59.769999999999989</v>
      </c>
      <c r="E23" s="105">
        <f t="shared" si="2"/>
        <v>63.55</v>
      </c>
      <c r="F23" s="105">
        <f t="shared" si="2"/>
        <v>193.10000000000002</v>
      </c>
      <c r="G23" s="105">
        <f t="shared" si="2"/>
        <v>1546.77</v>
      </c>
      <c r="H23" s="105">
        <f t="shared" si="2"/>
        <v>1.59</v>
      </c>
      <c r="I23" s="105">
        <f t="shared" si="2"/>
        <v>385.71</v>
      </c>
      <c r="J23" s="105">
        <f t="shared" si="2"/>
        <v>512.80999999999995</v>
      </c>
      <c r="K23" s="105">
        <f t="shared" si="2"/>
        <v>661.7</v>
      </c>
      <c r="L23" s="105">
        <f t="shared" si="2"/>
        <v>875.13</v>
      </c>
      <c r="M23" s="105">
        <f t="shared" si="2"/>
        <v>190.57999999999998</v>
      </c>
      <c r="N23" s="105">
        <f t="shared" si="2"/>
        <v>16.439999999999998</v>
      </c>
    </row>
  </sheetData>
  <mergeCells count="5">
    <mergeCell ref="D1:F1"/>
    <mergeCell ref="K1:N1"/>
    <mergeCell ref="A5:C5"/>
    <mergeCell ref="A6:B6"/>
    <mergeCell ref="A12:B12"/>
  </mergeCells>
  <pageMargins left="0.74803149606299213" right="0.74803149606299213" top="0.98425196850393704" bottom="0.98425196850393704" header="0.51181102362204722" footer="0.51181102362204722"/>
  <pageSetup paperSize="9" scale="76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zoomScale="90" zoomScaleNormal="90" workbookViewId="0">
      <selection activeCell="C19" sqref="C19:N19"/>
    </sheetView>
  </sheetViews>
  <sheetFormatPr defaultRowHeight="15" x14ac:dyDescent="0.25"/>
  <cols>
    <col min="1" max="1" width="9"/>
    <col min="2" max="2" width="34"/>
    <col min="3" max="3" width="9"/>
    <col min="4" max="4" width="22"/>
    <col min="5" max="5" width="6"/>
    <col min="6" max="6" width="14"/>
    <col min="7" max="7" width="17"/>
    <col min="8" max="8" width="20.85546875" customWidth="1"/>
    <col min="9" max="9" width="8"/>
    <col min="10" max="10" width="7.5703125" customWidth="1"/>
    <col min="11" max="11" width="12.28515625" customWidth="1"/>
    <col min="12" max="12" width="8"/>
    <col min="13" max="13" width="9"/>
    <col min="14" max="14" width="7"/>
  </cols>
  <sheetData>
    <row r="1" spans="1:14" ht="45.95" customHeight="1" x14ac:dyDescent="0.25">
      <c r="A1" s="2" t="s">
        <v>1241</v>
      </c>
      <c r="B1" s="1" t="s">
        <v>1242</v>
      </c>
      <c r="C1" s="58" t="s">
        <v>1243</v>
      </c>
      <c r="D1" s="139" t="s">
        <v>1244</v>
      </c>
      <c r="E1" s="137" t="s">
        <v>1245</v>
      </c>
      <c r="F1" s="138" t="s">
        <v>1246</v>
      </c>
      <c r="G1" s="2" t="s">
        <v>1247</v>
      </c>
      <c r="H1" s="38" t="s">
        <v>1248</v>
      </c>
      <c r="I1" s="3" t="s">
        <v>1249</v>
      </c>
      <c r="J1" s="4" t="s">
        <v>1250</v>
      </c>
      <c r="K1" s="139" t="s">
        <v>1251</v>
      </c>
      <c r="L1" s="137" t="s">
        <v>1252</v>
      </c>
      <c r="M1" s="137" t="s">
        <v>1253</v>
      </c>
      <c r="N1" s="138" t="s">
        <v>1254</v>
      </c>
    </row>
    <row r="2" spans="1:14" ht="15" customHeight="1" x14ac:dyDescent="0.25">
      <c r="A2" s="39" t="s">
        <v>1255</v>
      </c>
      <c r="B2" s="39" t="s">
        <v>1256</v>
      </c>
      <c r="C2" s="39" t="s">
        <v>1257</v>
      </c>
      <c r="D2" s="40" t="s">
        <v>1258</v>
      </c>
      <c r="E2" t="s">
        <v>1259</v>
      </c>
      <c r="F2" s="41" t="s">
        <v>1260</v>
      </c>
      <c r="G2" s="42" t="s">
        <v>1261</v>
      </c>
      <c r="H2" s="40" t="s">
        <v>1262</v>
      </c>
      <c r="I2" t="s">
        <v>1263</v>
      </c>
      <c r="J2" s="41" t="s">
        <v>1264</v>
      </c>
      <c r="K2" s="40" t="s">
        <v>1265</v>
      </c>
      <c r="L2" t="s">
        <v>1266</v>
      </c>
      <c r="M2" t="s">
        <v>1267</v>
      </c>
      <c r="N2" s="41" t="s">
        <v>1268</v>
      </c>
    </row>
    <row r="3" spans="1:14" ht="14.1" customHeight="1" x14ac:dyDescent="0.25">
      <c r="A3" s="10" t="s">
        <v>1269</v>
      </c>
      <c r="B3" s="10" t="s">
        <v>1270</v>
      </c>
      <c r="C3" s="10" t="s">
        <v>1271</v>
      </c>
      <c r="D3" s="12" t="s">
        <v>1272</v>
      </c>
      <c r="E3" s="13" t="s">
        <v>1273</v>
      </c>
      <c r="F3" s="1" t="s">
        <v>1274</v>
      </c>
      <c r="G3" s="10" t="s">
        <v>1275</v>
      </c>
      <c r="H3" s="1" t="s">
        <v>1276</v>
      </c>
      <c r="I3" s="1" t="s">
        <v>1277</v>
      </c>
      <c r="J3" s="12" t="s">
        <v>1278</v>
      </c>
      <c r="K3" s="1" t="s">
        <v>1279</v>
      </c>
      <c r="L3" s="1" t="s">
        <v>1280</v>
      </c>
      <c r="M3" s="13" t="s">
        <v>1281</v>
      </c>
      <c r="N3" s="1" t="s">
        <v>1282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5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4">
        <v>11</v>
      </c>
      <c r="L4" s="14">
        <v>12</v>
      </c>
      <c r="M4" s="16">
        <v>13</v>
      </c>
      <c r="N4" s="14">
        <v>14</v>
      </c>
    </row>
    <row r="5" spans="1:14" ht="15" customHeight="1" x14ac:dyDescent="0.25">
      <c r="A5" s="142" t="s">
        <v>1283</v>
      </c>
      <c r="B5" s="141" t="s">
        <v>1284</v>
      </c>
      <c r="C5" s="141" t="s">
        <v>1285</v>
      </c>
      <c r="D5" s="141" t="s">
        <v>1286</v>
      </c>
      <c r="E5" s="17" t="s">
        <v>1287</v>
      </c>
      <c r="F5" s="17" t="s">
        <v>1288</v>
      </c>
      <c r="G5" s="17" t="s">
        <v>1289</v>
      </c>
      <c r="H5" s="17" t="s">
        <v>1290</v>
      </c>
      <c r="I5" s="17" t="s">
        <v>1291</v>
      </c>
      <c r="J5" s="17" t="s">
        <v>1292</v>
      </c>
      <c r="K5" s="17" t="s">
        <v>1293</v>
      </c>
      <c r="L5" s="17" t="s">
        <v>1294</v>
      </c>
      <c r="M5" s="17" t="s">
        <v>1295</v>
      </c>
      <c r="N5" s="18" t="s">
        <v>1296</v>
      </c>
    </row>
    <row r="6" spans="1:14" ht="15" customHeight="1" x14ac:dyDescent="0.25">
      <c r="A6" s="132" t="s">
        <v>2093</v>
      </c>
      <c r="B6" s="133" t="s">
        <v>1297</v>
      </c>
      <c r="C6" s="30" t="s">
        <v>1298</v>
      </c>
      <c r="D6" s="30" t="s">
        <v>1299</v>
      </c>
      <c r="E6" s="30" t="s">
        <v>1300</v>
      </c>
      <c r="F6" s="30" t="s">
        <v>1301</v>
      </c>
      <c r="G6" s="30" t="s">
        <v>1302</v>
      </c>
      <c r="H6" s="30" t="s">
        <v>1303</v>
      </c>
      <c r="I6" s="30" t="s">
        <v>1304</v>
      </c>
      <c r="J6" s="30" t="s">
        <v>1305</v>
      </c>
      <c r="K6" s="30" t="s">
        <v>1306</v>
      </c>
      <c r="L6" s="30" t="s">
        <v>1307</v>
      </c>
      <c r="M6" s="30" t="s">
        <v>1308</v>
      </c>
      <c r="N6" s="31" t="s">
        <v>1309</v>
      </c>
    </row>
    <row r="7" spans="1:14" ht="20.100000000000001" customHeight="1" x14ac:dyDescent="0.25">
      <c r="A7" s="22">
        <v>34</v>
      </c>
      <c r="B7" s="13" t="s">
        <v>275</v>
      </c>
      <c r="C7" s="22">
        <v>200</v>
      </c>
      <c r="D7" s="23">
        <v>6.24</v>
      </c>
      <c r="E7" s="23">
        <v>6.1</v>
      </c>
      <c r="F7" s="23">
        <v>19.7</v>
      </c>
      <c r="G7" s="23">
        <v>158.63999999999999</v>
      </c>
      <c r="H7" s="23">
        <v>0.08</v>
      </c>
      <c r="I7" s="23">
        <v>1.0900000000000001</v>
      </c>
      <c r="J7" s="23">
        <v>36.72</v>
      </c>
      <c r="K7" s="23">
        <v>192.17</v>
      </c>
      <c r="L7" s="23">
        <v>156.05000000000001</v>
      </c>
      <c r="M7" s="23">
        <v>23.52</v>
      </c>
      <c r="N7" s="23">
        <v>0.3</v>
      </c>
    </row>
    <row r="8" spans="1:14" ht="15" customHeight="1" x14ac:dyDescent="0.25">
      <c r="A8" s="22">
        <v>78</v>
      </c>
      <c r="B8" s="13" t="s">
        <v>276</v>
      </c>
      <c r="C8" s="22">
        <v>200</v>
      </c>
      <c r="D8" s="23">
        <v>1.4</v>
      </c>
      <c r="E8" s="23">
        <v>2</v>
      </c>
      <c r="F8" s="23">
        <v>22.4</v>
      </c>
      <c r="G8" s="23">
        <v>116</v>
      </c>
      <c r="H8" s="23">
        <v>0.02</v>
      </c>
      <c r="I8" s="23">
        <v>0</v>
      </c>
      <c r="J8" s="23">
        <v>0.08</v>
      </c>
      <c r="K8" s="23">
        <v>34</v>
      </c>
      <c r="L8" s="23">
        <v>45</v>
      </c>
      <c r="M8" s="23">
        <v>7</v>
      </c>
      <c r="N8" s="23">
        <v>0</v>
      </c>
    </row>
    <row r="9" spans="1:14" s="111" customFormat="1" ht="15" customHeight="1" x14ac:dyDescent="0.25">
      <c r="A9" s="22">
        <v>4</v>
      </c>
      <c r="B9" s="13" t="s">
        <v>2072</v>
      </c>
      <c r="C9" s="22">
        <v>30</v>
      </c>
      <c r="D9" s="23">
        <v>2.42</v>
      </c>
      <c r="E9" s="23">
        <v>17.34</v>
      </c>
      <c r="F9" s="23">
        <v>1.06</v>
      </c>
      <c r="G9" s="23">
        <v>189.34</v>
      </c>
      <c r="H9" s="23">
        <v>0</v>
      </c>
      <c r="I9" s="23">
        <v>4.5</v>
      </c>
      <c r="J9" s="23">
        <v>158.19999999999999</v>
      </c>
      <c r="K9" s="23">
        <v>6</v>
      </c>
      <c r="L9" s="23">
        <v>8</v>
      </c>
      <c r="M9" s="23">
        <v>0</v>
      </c>
      <c r="N9" s="23">
        <v>0</v>
      </c>
    </row>
    <row r="10" spans="1:14" s="82" customFormat="1" ht="15" customHeight="1" x14ac:dyDescent="0.25">
      <c r="A10" s="47"/>
      <c r="B10" s="13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3">
        <v>4.4000000000000004</v>
      </c>
    </row>
    <row r="11" spans="1:14" ht="14.1" customHeight="1" x14ac:dyDescent="0.25">
      <c r="A11" s="22"/>
      <c r="B11" s="13" t="s">
        <v>2071</v>
      </c>
      <c r="C11" s="22">
        <v>40</v>
      </c>
      <c r="D11" s="23">
        <v>3.16</v>
      </c>
      <c r="E11" s="23">
        <v>1.24</v>
      </c>
      <c r="F11" s="23">
        <v>14.66</v>
      </c>
      <c r="G11" s="23">
        <v>110.34</v>
      </c>
      <c r="H11" s="23">
        <v>0.06</v>
      </c>
      <c r="I11" s="23">
        <v>0</v>
      </c>
      <c r="J11" s="23">
        <v>0</v>
      </c>
      <c r="K11" s="23">
        <v>7.14</v>
      </c>
      <c r="L11" s="23">
        <v>34.799999999999997</v>
      </c>
      <c r="M11" s="23">
        <v>16.3</v>
      </c>
      <c r="N11" s="23">
        <v>1.08</v>
      </c>
    </row>
    <row r="12" spans="1:14" ht="15.95" customHeight="1" x14ac:dyDescent="0.25">
      <c r="A12" s="59" t="s">
        <v>1310</v>
      </c>
      <c r="B12" s="49" t="s">
        <v>1311</v>
      </c>
      <c r="C12" s="49">
        <f>C7+C8+C11+C10</f>
        <v>640</v>
      </c>
      <c r="D12" s="49">
        <f t="shared" ref="D12:N12" si="0">D7+D8+D11+D10</f>
        <v>11.600000000000001</v>
      </c>
      <c r="E12" s="49">
        <f t="shared" si="0"/>
        <v>10.14</v>
      </c>
      <c r="F12" s="49">
        <f t="shared" si="0"/>
        <v>76.359999999999985</v>
      </c>
      <c r="G12" s="49">
        <f t="shared" si="0"/>
        <v>474.98</v>
      </c>
      <c r="H12" s="49">
        <f t="shared" si="0"/>
        <v>0.22</v>
      </c>
      <c r="I12" s="49">
        <f t="shared" si="0"/>
        <v>331.09</v>
      </c>
      <c r="J12" s="49">
        <f t="shared" si="0"/>
        <v>36.86</v>
      </c>
      <c r="K12" s="49">
        <f t="shared" si="0"/>
        <v>265.30999999999995</v>
      </c>
      <c r="L12" s="49">
        <f t="shared" si="0"/>
        <v>257.85000000000002</v>
      </c>
      <c r="M12" s="49">
        <f t="shared" si="0"/>
        <v>64.819999999999993</v>
      </c>
      <c r="N12" s="49">
        <f t="shared" si="0"/>
        <v>5.78</v>
      </c>
    </row>
    <row r="13" spans="1:14" ht="15" customHeight="1" x14ac:dyDescent="0.25">
      <c r="A13" s="132" t="s">
        <v>2094</v>
      </c>
      <c r="B13" s="133" t="s">
        <v>1312</v>
      </c>
      <c r="C13" s="30" t="s">
        <v>1313</v>
      </c>
      <c r="D13" s="30" t="s">
        <v>1314</v>
      </c>
      <c r="E13" s="30" t="s">
        <v>1315</v>
      </c>
      <c r="F13" s="30" t="s">
        <v>1316</v>
      </c>
      <c r="G13" s="30" t="s">
        <v>1317</v>
      </c>
      <c r="H13" s="30" t="s">
        <v>1318</v>
      </c>
      <c r="I13" s="30" t="s">
        <v>1319</v>
      </c>
      <c r="J13" s="30" t="s">
        <v>1320</v>
      </c>
      <c r="K13" s="30" t="s">
        <v>1321</v>
      </c>
      <c r="L13" s="30" t="s">
        <v>1322</v>
      </c>
      <c r="M13" s="30" t="s">
        <v>1323</v>
      </c>
      <c r="N13" s="31" t="s">
        <v>1324</v>
      </c>
    </row>
    <row r="14" spans="1:14" ht="17.100000000000001" customHeight="1" x14ac:dyDescent="0.25">
      <c r="A14" s="22">
        <v>90</v>
      </c>
      <c r="B14" s="13" t="s">
        <v>1325</v>
      </c>
      <c r="C14" s="60">
        <v>150</v>
      </c>
      <c r="D14" s="61">
        <v>7.25</v>
      </c>
      <c r="E14" s="61">
        <v>0.41</v>
      </c>
      <c r="F14" s="61">
        <v>81.569999999999993</v>
      </c>
      <c r="G14" s="61">
        <v>358.97</v>
      </c>
      <c r="H14" s="61">
        <v>0.05</v>
      </c>
      <c r="I14" s="61">
        <v>5.58</v>
      </c>
      <c r="J14" s="61">
        <v>0</v>
      </c>
      <c r="K14" s="61">
        <v>223.53</v>
      </c>
      <c r="L14" s="61">
        <v>203.84</v>
      </c>
      <c r="M14" s="61">
        <v>146.55000000000001</v>
      </c>
      <c r="N14" s="61">
        <v>4.49</v>
      </c>
    </row>
    <row r="15" spans="1:14" ht="15" customHeight="1" x14ac:dyDescent="0.25">
      <c r="A15" s="90" t="s">
        <v>1326</v>
      </c>
      <c r="B15" s="89" t="s">
        <v>1327</v>
      </c>
      <c r="C15" s="90" t="s">
        <v>1328</v>
      </c>
      <c r="D15" s="90" t="s">
        <v>1329</v>
      </c>
      <c r="E15" s="90" t="s">
        <v>1330</v>
      </c>
      <c r="F15" s="90" t="s">
        <v>1331</v>
      </c>
      <c r="G15" s="90" t="s">
        <v>1332</v>
      </c>
      <c r="H15" s="90" t="s">
        <v>1333</v>
      </c>
      <c r="I15" s="90" t="s">
        <v>1334</v>
      </c>
      <c r="J15" s="90"/>
      <c r="K15" s="90" t="s">
        <v>1335</v>
      </c>
      <c r="L15" s="90" t="s">
        <v>1336</v>
      </c>
      <c r="M15" s="90" t="s">
        <v>1337</v>
      </c>
      <c r="N15" s="90" t="s">
        <v>1338</v>
      </c>
    </row>
    <row r="16" spans="1:14" ht="17.100000000000001" customHeight="1" x14ac:dyDescent="0.25">
      <c r="A16" s="22">
        <v>4</v>
      </c>
      <c r="B16" s="13" t="s">
        <v>1339</v>
      </c>
      <c r="C16" s="60">
        <v>100</v>
      </c>
      <c r="D16" s="61">
        <v>1.1299999999999999</v>
      </c>
      <c r="E16" s="61">
        <v>6.19</v>
      </c>
      <c r="F16" s="61">
        <v>4.72</v>
      </c>
      <c r="G16" s="61">
        <v>79.099999999999994</v>
      </c>
      <c r="H16" s="61">
        <v>0.06</v>
      </c>
      <c r="I16" s="61">
        <v>20.420000000000002</v>
      </c>
      <c r="J16" s="61">
        <v>0</v>
      </c>
      <c r="K16" s="61">
        <v>17.579999999999998</v>
      </c>
      <c r="L16" s="61">
        <v>32.880000000000003</v>
      </c>
      <c r="M16" s="61">
        <v>17.79</v>
      </c>
      <c r="N16" s="61">
        <v>0.84</v>
      </c>
    </row>
    <row r="17" spans="1:14" ht="15" customHeight="1" x14ac:dyDescent="0.25">
      <c r="A17" s="88" t="s">
        <v>1340</v>
      </c>
      <c r="B17" s="85" t="s">
        <v>1341</v>
      </c>
      <c r="C17" s="88" t="s">
        <v>1342</v>
      </c>
      <c r="D17" s="88" t="s">
        <v>1343</v>
      </c>
      <c r="E17" s="88" t="s">
        <v>1344</v>
      </c>
      <c r="F17" s="88" t="s">
        <v>1345</v>
      </c>
      <c r="G17" s="88" t="s">
        <v>1346</v>
      </c>
      <c r="H17" s="88" t="s">
        <v>1347</v>
      </c>
      <c r="I17" s="88" t="s">
        <v>1348</v>
      </c>
      <c r="J17" s="88"/>
      <c r="K17" s="88" t="s">
        <v>1349</v>
      </c>
      <c r="L17" s="88" t="s">
        <v>1350</v>
      </c>
      <c r="M17" s="88" t="s">
        <v>1351</v>
      </c>
      <c r="N17" s="88" t="s">
        <v>1352</v>
      </c>
    </row>
    <row r="18" spans="1:14" ht="27" customHeight="1" x14ac:dyDescent="0.25">
      <c r="A18" s="22">
        <v>24</v>
      </c>
      <c r="B18" s="70" t="s">
        <v>1353</v>
      </c>
      <c r="C18" s="60">
        <v>250</v>
      </c>
      <c r="D18" s="61">
        <v>2.1</v>
      </c>
      <c r="E18" s="61">
        <v>5.1100000000000003</v>
      </c>
      <c r="F18" s="61">
        <v>16.59</v>
      </c>
      <c r="G18" s="61">
        <v>120.75</v>
      </c>
      <c r="H18" s="61">
        <v>0.1</v>
      </c>
      <c r="I18" s="61">
        <v>7.54</v>
      </c>
      <c r="J18" s="61">
        <v>0</v>
      </c>
      <c r="K18" s="61">
        <v>26.45</v>
      </c>
      <c r="L18" s="61">
        <v>71.95</v>
      </c>
      <c r="M18" s="61">
        <v>25.9</v>
      </c>
      <c r="N18" s="61">
        <v>0.98</v>
      </c>
    </row>
    <row r="19" spans="1:14" ht="14.1" customHeight="1" x14ac:dyDescent="0.25">
      <c r="A19" s="22">
        <v>55</v>
      </c>
      <c r="B19" s="13" t="s">
        <v>1354</v>
      </c>
      <c r="C19" s="60">
        <v>100</v>
      </c>
      <c r="D19" s="61">
        <v>15.56</v>
      </c>
      <c r="E19" s="61">
        <v>11.55</v>
      </c>
      <c r="F19" s="61">
        <v>15.7</v>
      </c>
      <c r="G19" s="61">
        <v>228.75</v>
      </c>
      <c r="H19" s="61">
        <v>0.1</v>
      </c>
      <c r="I19" s="61">
        <v>0.15</v>
      </c>
      <c r="J19" s="61">
        <v>28.75</v>
      </c>
      <c r="K19" s="61">
        <v>43.75</v>
      </c>
      <c r="L19" s="61">
        <v>166.38</v>
      </c>
      <c r="M19" s="61">
        <v>32.130000000000003</v>
      </c>
      <c r="N19" s="61">
        <v>1.5</v>
      </c>
    </row>
    <row r="20" spans="1:14" ht="15.95" customHeight="1" x14ac:dyDescent="0.25">
      <c r="A20" s="22">
        <v>96</v>
      </c>
      <c r="B20" s="13" t="s">
        <v>1355</v>
      </c>
      <c r="C20" s="60">
        <v>200</v>
      </c>
      <c r="D20" s="61">
        <v>0.51</v>
      </c>
      <c r="E20" s="61">
        <v>85.55</v>
      </c>
      <c r="F20" s="61">
        <v>0.83</v>
      </c>
      <c r="G20" s="61">
        <v>775.17</v>
      </c>
      <c r="H20" s="61">
        <v>0.3</v>
      </c>
      <c r="I20" s="61">
        <v>0</v>
      </c>
      <c r="J20" s="61">
        <v>0</v>
      </c>
      <c r="K20" s="61">
        <v>121.48</v>
      </c>
      <c r="L20" s="61">
        <v>19.690000000000001</v>
      </c>
      <c r="M20" s="61">
        <v>1.27</v>
      </c>
      <c r="N20" s="61">
        <v>1.07</v>
      </c>
    </row>
    <row r="21" spans="1:14" ht="15" customHeight="1" x14ac:dyDescent="0.25">
      <c r="A21" s="22">
        <v>75</v>
      </c>
      <c r="B21" s="13" t="s">
        <v>1356</v>
      </c>
      <c r="C21" s="22">
        <v>200</v>
      </c>
      <c r="D21" s="23">
        <v>0.2</v>
      </c>
      <c r="E21" s="23">
        <v>0</v>
      </c>
      <c r="F21" s="23">
        <v>14</v>
      </c>
      <c r="G21" s="23">
        <v>28</v>
      </c>
      <c r="H21" s="23">
        <v>0</v>
      </c>
      <c r="I21" s="23">
        <v>0</v>
      </c>
      <c r="J21" s="23">
        <v>0</v>
      </c>
      <c r="K21" s="23">
        <v>6</v>
      </c>
      <c r="L21" s="23">
        <v>0</v>
      </c>
      <c r="M21" s="23">
        <v>0</v>
      </c>
      <c r="N21" s="23">
        <v>0.4</v>
      </c>
    </row>
    <row r="22" spans="1:14" ht="14.1" customHeight="1" x14ac:dyDescent="0.25">
      <c r="A22" s="22"/>
      <c r="B22" s="13" t="s">
        <v>1357</v>
      </c>
      <c r="C22" s="22">
        <v>50</v>
      </c>
      <c r="D22" s="23">
        <v>3.3</v>
      </c>
      <c r="E22" s="23">
        <v>0.36</v>
      </c>
      <c r="F22" s="23">
        <v>16.7</v>
      </c>
      <c r="G22" s="23">
        <v>83.24</v>
      </c>
      <c r="H22" s="23">
        <v>0.85</v>
      </c>
      <c r="I22" s="23">
        <v>0</v>
      </c>
      <c r="J22" s="23">
        <v>0</v>
      </c>
      <c r="K22" s="23">
        <v>11.5</v>
      </c>
      <c r="L22" s="23">
        <v>53</v>
      </c>
      <c r="M22" s="23">
        <v>12.5</v>
      </c>
      <c r="N22" s="23">
        <v>1.55</v>
      </c>
    </row>
    <row r="23" spans="1:14" ht="14.1" customHeight="1" x14ac:dyDescent="0.25">
      <c r="A23" s="22"/>
      <c r="B23" s="13" t="s">
        <v>2071</v>
      </c>
      <c r="C23" s="22">
        <v>20</v>
      </c>
      <c r="D23" s="23">
        <v>1.58</v>
      </c>
      <c r="E23" s="23">
        <v>0.62</v>
      </c>
      <c r="F23" s="23">
        <v>7.33</v>
      </c>
      <c r="G23" s="23">
        <v>55.17</v>
      </c>
      <c r="H23" s="23">
        <v>0.03</v>
      </c>
      <c r="I23" s="23">
        <v>0</v>
      </c>
      <c r="J23" s="23">
        <v>0</v>
      </c>
      <c r="K23" s="23">
        <v>3.57</v>
      </c>
      <c r="L23" s="23">
        <v>17.399999999999999</v>
      </c>
      <c r="M23" s="23">
        <v>8.15</v>
      </c>
      <c r="N23" s="23">
        <v>0.54</v>
      </c>
    </row>
    <row r="24" spans="1:14" ht="15" customHeight="1" x14ac:dyDescent="0.25">
      <c r="A24" s="22">
        <v>223</v>
      </c>
      <c r="B24" s="13" t="s">
        <v>1358</v>
      </c>
      <c r="C24" s="22">
        <v>50</v>
      </c>
      <c r="D24" s="23">
        <v>0.5</v>
      </c>
      <c r="E24" s="23">
        <v>2.2999999999999998</v>
      </c>
      <c r="F24" s="23">
        <v>3</v>
      </c>
      <c r="G24" s="23">
        <v>35</v>
      </c>
      <c r="H24" s="23">
        <v>0.02</v>
      </c>
      <c r="I24" s="23">
        <v>1</v>
      </c>
      <c r="J24" s="23">
        <v>0</v>
      </c>
      <c r="K24" s="23">
        <v>2.5</v>
      </c>
      <c r="L24" s="23">
        <v>0</v>
      </c>
      <c r="M24" s="23">
        <v>3.5</v>
      </c>
      <c r="N24" s="23">
        <v>0.15</v>
      </c>
    </row>
    <row r="25" spans="1:14" ht="15.95" customHeight="1" x14ac:dyDescent="0.25">
      <c r="A25" s="71" t="s">
        <v>1359</v>
      </c>
      <c r="B25" s="56" t="s">
        <v>2096</v>
      </c>
      <c r="C25" s="73">
        <f>C14+C18+C19+C20+C21+C22+C23+C24</f>
        <v>1020</v>
      </c>
      <c r="D25" s="73">
        <f t="shared" ref="D25:M25" si="1">D14+D18+D19+D20+D21+D22+D23+D24</f>
        <v>31</v>
      </c>
      <c r="E25" s="73">
        <f t="shared" si="1"/>
        <v>105.9</v>
      </c>
      <c r="F25" s="73">
        <f t="shared" si="1"/>
        <v>155.72</v>
      </c>
      <c r="G25" s="73">
        <f t="shared" si="1"/>
        <v>1685.05</v>
      </c>
      <c r="H25" s="73">
        <f t="shared" si="1"/>
        <v>1.45</v>
      </c>
      <c r="I25" s="73">
        <f t="shared" si="1"/>
        <v>14.270000000000001</v>
      </c>
      <c r="J25" s="73">
        <f t="shared" si="1"/>
        <v>28.75</v>
      </c>
      <c r="K25" s="73">
        <f t="shared" si="1"/>
        <v>438.78000000000003</v>
      </c>
      <c r="L25" s="73">
        <f t="shared" si="1"/>
        <v>532.26</v>
      </c>
      <c r="M25" s="73">
        <f t="shared" si="1"/>
        <v>230.00000000000003</v>
      </c>
      <c r="N25" s="73">
        <f t="shared" ref="N25" si="2">N14+N16+N18+N19+N20+N21+N22+N23+N24</f>
        <v>11.520000000000001</v>
      </c>
    </row>
    <row r="26" spans="1:14" ht="15" customHeight="1" x14ac:dyDescent="0.25">
      <c r="A26" s="5" t="s">
        <v>1360</v>
      </c>
      <c r="B26" s="5" t="s">
        <v>1361</v>
      </c>
      <c r="C26" s="5" t="s">
        <v>1362</v>
      </c>
      <c r="D26" s="5" t="s">
        <v>1363</v>
      </c>
      <c r="E26" s="74"/>
      <c r="F26" s="5" t="s">
        <v>1364</v>
      </c>
      <c r="G26" s="5" t="s">
        <v>1365</v>
      </c>
      <c r="H26" s="5" t="s">
        <v>1366</v>
      </c>
      <c r="I26" s="5" t="s">
        <v>1367</v>
      </c>
      <c r="J26" s="5" t="s">
        <v>1368</v>
      </c>
      <c r="K26" s="5" t="s">
        <v>1369</v>
      </c>
      <c r="L26" s="5" t="s">
        <v>1370</v>
      </c>
      <c r="M26" s="5" t="s">
        <v>1371</v>
      </c>
      <c r="N26" s="5" t="s">
        <v>1372</v>
      </c>
    </row>
    <row r="27" spans="1:14" x14ac:dyDescent="0.25">
      <c r="B27" s="103" t="s">
        <v>2078</v>
      </c>
      <c r="C27" s="105">
        <f>C12+C25</f>
        <v>1660</v>
      </c>
      <c r="D27" s="105">
        <f t="shared" ref="D27:N27" si="3">D12+D25</f>
        <v>42.6</v>
      </c>
      <c r="E27" s="105">
        <f t="shared" si="3"/>
        <v>116.04</v>
      </c>
      <c r="F27" s="105">
        <f t="shared" si="3"/>
        <v>232.07999999999998</v>
      </c>
      <c r="G27" s="105">
        <f t="shared" si="3"/>
        <v>2160.0299999999997</v>
      </c>
      <c r="H27" s="105">
        <f t="shared" si="3"/>
        <v>1.67</v>
      </c>
      <c r="I27" s="105">
        <f t="shared" si="3"/>
        <v>345.35999999999996</v>
      </c>
      <c r="J27" s="105">
        <f t="shared" si="3"/>
        <v>65.61</v>
      </c>
      <c r="K27" s="105">
        <f t="shared" si="3"/>
        <v>704.08999999999992</v>
      </c>
      <c r="L27" s="105">
        <f t="shared" si="3"/>
        <v>790.11</v>
      </c>
      <c r="M27" s="105">
        <f t="shared" si="3"/>
        <v>294.82000000000005</v>
      </c>
      <c r="N27" s="105">
        <f t="shared" si="3"/>
        <v>17.3</v>
      </c>
    </row>
  </sheetData>
  <mergeCells count="5">
    <mergeCell ref="D1:F1"/>
    <mergeCell ref="K1:N1"/>
    <mergeCell ref="A5:D5"/>
    <mergeCell ref="A6:B6"/>
    <mergeCell ref="A13:B13"/>
  </mergeCells>
  <pageMargins left="0.25" right="0.25" top="0.75" bottom="0.75" header="0.3" footer="0.3"/>
  <pageSetup paperSize="9" scale="7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workbookViewId="0">
      <selection activeCell="D20" sqref="D20:N20"/>
    </sheetView>
  </sheetViews>
  <sheetFormatPr defaultRowHeight="15" x14ac:dyDescent="0.25"/>
  <cols>
    <col min="1" max="1" width="9"/>
    <col min="2" max="2" width="34"/>
    <col min="3" max="3" width="12"/>
    <col min="4" max="6" width="7"/>
    <col min="7" max="7" width="10"/>
    <col min="8" max="8" width="12" customWidth="1"/>
    <col min="9" max="9" width="8"/>
    <col min="10" max="10" width="7"/>
    <col min="11" max="12" width="8"/>
    <col min="13" max="14" width="7"/>
  </cols>
  <sheetData>
    <row r="1" spans="1:14" ht="45.95" customHeight="1" x14ac:dyDescent="0.25">
      <c r="A1" s="2" t="s">
        <v>1373</v>
      </c>
      <c r="B1" s="1" t="s">
        <v>1374</v>
      </c>
      <c r="C1" s="58" t="s">
        <v>1375</v>
      </c>
      <c r="D1" s="139" t="s">
        <v>1376</v>
      </c>
      <c r="E1" s="137" t="s">
        <v>1377</v>
      </c>
      <c r="F1" s="138" t="s">
        <v>1378</v>
      </c>
      <c r="G1" s="2" t="s">
        <v>1379</v>
      </c>
      <c r="H1" s="38" t="s">
        <v>1380</v>
      </c>
      <c r="I1" s="3" t="s">
        <v>1381</v>
      </c>
      <c r="J1" s="4" t="s">
        <v>1382</v>
      </c>
      <c r="K1" s="139" t="s">
        <v>1383</v>
      </c>
      <c r="L1" s="137" t="s">
        <v>1384</v>
      </c>
      <c r="M1" s="137" t="s">
        <v>1385</v>
      </c>
      <c r="N1" s="138" t="s">
        <v>1386</v>
      </c>
    </row>
    <row r="2" spans="1:14" ht="15" customHeight="1" x14ac:dyDescent="0.25">
      <c r="A2" s="39" t="s">
        <v>1387</v>
      </c>
      <c r="B2" s="39" t="s">
        <v>1388</v>
      </c>
      <c r="C2" s="39" t="s">
        <v>1389</v>
      </c>
      <c r="D2" s="40" t="s">
        <v>1390</v>
      </c>
      <c r="E2" t="s">
        <v>1391</v>
      </c>
      <c r="F2" s="41" t="s">
        <v>1392</v>
      </c>
      <c r="G2" s="42" t="s">
        <v>1393</v>
      </c>
      <c r="H2" s="40" t="s">
        <v>1394</v>
      </c>
      <c r="I2" t="s">
        <v>1395</v>
      </c>
      <c r="J2" s="41" t="s">
        <v>1396</v>
      </c>
      <c r="K2" s="40" t="s">
        <v>1397</v>
      </c>
      <c r="L2" t="s">
        <v>1398</v>
      </c>
      <c r="M2" t="s">
        <v>1399</v>
      </c>
      <c r="N2" s="41" t="s">
        <v>1400</v>
      </c>
    </row>
    <row r="3" spans="1:14" ht="14.1" customHeight="1" x14ac:dyDescent="0.25">
      <c r="A3" s="10" t="s">
        <v>1401</v>
      </c>
      <c r="B3" s="10" t="s">
        <v>1402</v>
      </c>
      <c r="C3" s="10" t="s">
        <v>1403</v>
      </c>
      <c r="D3" s="12" t="s">
        <v>1404</v>
      </c>
      <c r="E3" s="1" t="s">
        <v>1405</v>
      </c>
      <c r="F3" s="1" t="s">
        <v>1406</v>
      </c>
      <c r="G3" s="10" t="s">
        <v>1407</v>
      </c>
      <c r="H3" s="1" t="s">
        <v>1408</v>
      </c>
      <c r="I3" s="1" t="s">
        <v>1409</v>
      </c>
      <c r="J3" s="64" t="s">
        <v>1410</v>
      </c>
      <c r="K3" s="1" t="s">
        <v>1411</v>
      </c>
      <c r="L3" s="1" t="s">
        <v>1412</v>
      </c>
      <c r="M3" s="1" t="s">
        <v>1413</v>
      </c>
      <c r="N3" s="1" t="s">
        <v>1414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5">
        <v>9</v>
      </c>
      <c r="J4" s="65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1415</v>
      </c>
      <c r="B5" s="141" t="s">
        <v>1416</v>
      </c>
      <c r="C5" s="141" t="s">
        <v>1417</v>
      </c>
      <c r="D5" s="17" t="s">
        <v>1418</v>
      </c>
      <c r="E5" s="17" t="s">
        <v>1419</v>
      </c>
      <c r="F5" s="17" t="s">
        <v>1420</v>
      </c>
      <c r="G5" s="17" t="s">
        <v>1421</v>
      </c>
      <c r="H5" s="17" t="s">
        <v>1422</v>
      </c>
      <c r="I5" s="17" t="s">
        <v>1423</v>
      </c>
      <c r="J5" s="17" t="s">
        <v>1424</v>
      </c>
      <c r="K5" s="17" t="s">
        <v>1425</v>
      </c>
      <c r="L5" s="17" t="s">
        <v>1426</v>
      </c>
      <c r="M5" s="17" t="s">
        <v>1427</v>
      </c>
      <c r="N5" s="18" t="s">
        <v>1428</v>
      </c>
    </row>
    <row r="6" spans="1:14" ht="15" customHeight="1" x14ac:dyDescent="0.25">
      <c r="A6" s="130" t="s">
        <v>2093</v>
      </c>
      <c r="B6" s="131" t="s">
        <v>1429</v>
      </c>
      <c r="C6" s="19" t="s">
        <v>1430</v>
      </c>
      <c r="D6" s="19" t="s">
        <v>1431</v>
      </c>
      <c r="E6" s="19" t="s">
        <v>1432</v>
      </c>
      <c r="F6" s="19" t="s">
        <v>1433</v>
      </c>
      <c r="G6" s="19" t="s">
        <v>1434</v>
      </c>
      <c r="H6" s="19" t="s">
        <v>1435</v>
      </c>
      <c r="I6" s="19" t="s">
        <v>1436</v>
      </c>
      <c r="J6" s="19" t="s">
        <v>1437</v>
      </c>
      <c r="K6" s="19" t="s">
        <v>1438</v>
      </c>
      <c r="L6" s="19" t="s">
        <v>1439</v>
      </c>
      <c r="M6" s="19" t="s">
        <v>1440</v>
      </c>
      <c r="N6" s="20" t="s">
        <v>1441</v>
      </c>
    </row>
    <row r="7" spans="1:14" ht="15.95" customHeight="1" x14ac:dyDescent="0.25">
      <c r="A7" s="22">
        <v>87</v>
      </c>
      <c r="B7" s="13" t="s">
        <v>401</v>
      </c>
      <c r="C7" s="22">
        <v>250</v>
      </c>
      <c r="D7" s="23">
        <v>10.199999999999999</v>
      </c>
      <c r="E7" s="23">
        <v>12.3</v>
      </c>
      <c r="F7" s="23">
        <v>44.5</v>
      </c>
      <c r="G7" s="23">
        <v>330</v>
      </c>
      <c r="H7" s="23">
        <v>0.27</v>
      </c>
      <c r="I7" s="23">
        <v>0.63</v>
      </c>
      <c r="J7" s="91">
        <v>40</v>
      </c>
      <c r="K7" s="23">
        <v>171.68</v>
      </c>
      <c r="L7" s="23">
        <v>315.39999999999998</v>
      </c>
      <c r="M7" s="23">
        <v>79.599999999999994</v>
      </c>
      <c r="N7" s="23">
        <v>1.66</v>
      </c>
    </row>
    <row r="8" spans="1:14" s="111" customFormat="1" ht="15.95" customHeight="1" x14ac:dyDescent="0.25">
      <c r="A8" s="22">
        <v>4</v>
      </c>
      <c r="B8" s="13" t="s">
        <v>2072</v>
      </c>
      <c r="C8" s="22">
        <v>15</v>
      </c>
      <c r="D8" s="23">
        <v>1.21</v>
      </c>
      <c r="E8" s="23">
        <v>8.67</v>
      </c>
      <c r="F8" s="23">
        <v>0.53</v>
      </c>
      <c r="G8" s="23">
        <v>94.67</v>
      </c>
      <c r="H8" s="23">
        <v>0</v>
      </c>
      <c r="I8" s="23">
        <v>2.25</v>
      </c>
      <c r="J8" s="91">
        <v>79.099999999999994</v>
      </c>
      <c r="K8" s="23">
        <v>3</v>
      </c>
      <c r="L8" s="23">
        <v>4</v>
      </c>
      <c r="M8" s="23">
        <v>0</v>
      </c>
      <c r="N8" s="23">
        <v>0</v>
      </c>
    </row>
    <row r="9" spans="1:14" ht="17.100000000000001" customHeight="1" x14ac:dyDescent="0.25">
      <c r="A9" s="22"/>
      <c r="B9" s="13" t="s">
        <v>2071</v>
      </c>
      <c r="C9" s="22">
        <v>40</v>
      </c>
      <c r="D9" s="23">
        <v>3.16</v>
      </c>
      <c r="E9" s="23">
        <v>1.24</v>
      </c>
      <c r="F9" s="23">
        <v>14.66</v>
      </c>
      <c r="G9" s="23">
        <v>110.34</v>
      </c>
      <c r="H9" s="23">
        <v>0.06</v>
      </c>
      <c r="I9" s="23">
        <v>0</v>
      </c>
      <c r="J9" s="91">
        <v>7.14</v>
      </c>
      <c r="K9" s="23">
        <v>34.799999999999997</v>
      </c>
      <c r="L9" s="23">
        <v>16.3</v>
      </c>
      <c r="M9" s="23">
        <v>1.08</v>
      </c>
      <c r="N9" s="23">
        <v>0.65</v>
      </c>
    </row>
    <row r="10" spans="1:14" ht="17.100000000000001" customHeight="1" x14ac:dyDescent="0.25">
      <c r="A10" s="33">
        <v>103</v>
      </c>
      <c r="B10" s="16" t="s">
        <v>402</v>
      </c>
      <c r="C10" s="33">
        <v>200</v>
      </c>
      <c r="D10" s="34">
        <v>0.13</v>
      </c>
      <c r="E10" s="34">
        <v>0.02</v>
      </c>
      <c r="F10" s="34">
        <v>10.25</v>
      </c>
      <c r="G10" s="34">
        <v>41.68</v>
      </c>
      <c r="H10" s="34">
        <v>0</v>
      </c>
      <c r="I10" s="34">
        <v>2.83</v>
      </c>
      <c r="J10" s="96">
        <v>0</v>
      </c>
      <c r="K10" s="34">
        <v>14.05</v>
      </c>
      <c r="L10" s="34">
        <v>4.4000000000000004</v>
      </c>
      <c r="M10" s="34">
        <v>2.4</v>
      </c>
      <c r="N10" s="34">
        <v>0.38</v>
      </c>
    </row>
    <row r="11" spans="1:14" ht="17.100000000000001" customHeight="1" x14ac:dyDescent="0.25">
      <c r="A11" s="59" t="s">
        <v>1442</v>
      </c>
      <c r="B11" s="49" t="s">
        <v>1443</v>
      </c>
      <c r="C11" s="49">
        <f>C7+C9+C10+C8</f>
        <v>505</v>
      </c>
      <c r="D11" s="49">
        <f t="shared" ref="D11:N11" si="0">D7+D9+D10+D8</f>
        <v>14.7</v>
      </c>
      <c r="E11" s="49">
        <f t="shared" si="0"/>
        <v>22.23</v>
      </c>
      <c r="F11" s="49">
        <f t="shared" si="0"/>
        <v>69.94</v>
      </c>
      <c r="G11" s="49">
        <f t="shared" si="0"/>
        <v>576.69000000000005</v>
      </c>
      <c r="H11" s="49">
        <f t="shared" si="0"/>
        <v>0.33</v>
      </c>
      <c r="I11" s="49">
        <f t="shared" si="0"/>
        <v>5.71</v>
      </c>
      <c r="J11" s="49">
        <f t="shared" si="0"/>
        <v>126.24</v>
      </c>
      <c r="K11" s="49">
        <f t="shared" si="0"/>
        <v>223.53000000000003</v>
      </c>
      <c r="L11" s="49">
        <f t="shared" si="0"/>
        <v>340.09999999999997</v>
      </c>
      <c r="M11" s="49">
        <f t="shared" si="0"/>
        <v>83.08</v>
      </c>
      <c r="N11" s="49">
        <f t="shared" si="0"/>
        <v>2.69</v>
      </c>
    </row>
    <row r="12" spans="1:14" ht="15" customHeight="1" x14ac:dyDescent="0.25">
      <c r="A12" s="130" t="s">
        <v>2095</v>
      </c>
      <c r="B12" s="131" t="s">
        <v>1444</v>
      </c>
      <c r="C12" s="19" t="s">
        <v>1445</v>
      </c>
      <c r="D12" s="19" t="s">
        <v>1446</v>
      </c>
      <c r="E12" s="19" t="s">
        <v>1447</v>
      </c>
      <c r="F12" s="19" t="s">
        <v>1448</v>
      </c>
      <c r="G12" s="19" t="s">
        <v>1449</v>
      </c>
      <c r="H12" s="19" t="s">
        <v>1450</v>
      </c>
      <c r="I12" s="19" t="s">
        <v>1451</v>
      </c>
      <c r="J12" s="19" t="s">
        <v>1452</v>
      </c>
      <c r="K12" s="19" t="s">
        <v>1453</v>
      </c>
      <c r="L12" s="19" t="s">
        <v>1454</v>
      </c>
      <c r="M12" s="19" t="s">
        <v>1455</v>
      </c>
      <c r="N12" s="20" t="s">
        <v>1456</v>
      </c>
    </row>
    <row r="13" spans="1:14" ht="17.100000000000001" customHeight="1" x14ac:dyDescent="0.25">
      <c r="A13" s="33">
        <v>95</v>
      </c>
      <c r="B13" s="16" t="s">
        <v>1457</v>
      </c>
      <c r="C13" s="33">
        <v>150</v>
      </c>
      <c r="D13" s="34">
        <v>1.61</v>
      </c>
      <c r="E13" s="34">
        <v>7.05</v>
      </c>
      <c r="F13" s="34">
        <v>15.9</v>
      </c>
      <c r="G13" s="34">
        <v>133.49</v>
      </c>
      <c r="H13" s="34">
        <v>1.4999999999999999E-2</v>
      </c>
      <c r="I13" s="34">
        <v>13.74</v>
      </c>
      <c r="J13" s="97">
        <v>0</v>
      </c>
      <c r="K13" s="34">
        <v>50.79</v>
      </c>
      <c r="L13" s="34">
        <v>46.17</v>
      </c>
      <c r="M13" s="34">
        <v>25.05</v>
      </c>
      <c r="N13" s="34">
        <v>2.33</v>
      </c>
    </row>
    <row r="14" spans="1:14" ht="20.100000000000001" customHeight="1" x14ac:dyDescent="0.25">
      <c r="A14" s="22">
        <v>20</v>
      </c>
      <c r="B14" s="13" t="s">
        <v>1458</v>
      </c>
      <c r="C14" s="22">
        <v>250</v>
      </c>
      <c r="D14" s="23">
        <v>5.49</v>
      </c>
      <c r="E14" s="23">
        <v>5.28</v>
      </c>
      <c r="F14" s="23">
        <v>16.329999999999998</v>
      </c>
      <c r="G14" s="23">
        <v>134.75</v>
      </c>
      <c r="H14" s="23">
        <v>0.23</v>
      </c>
      <c r="I14" s="23">
        <v>5.81</v>
      </c>
      <c r="J14" s="98">
        <v>0</v>
      </c>
      <c r="K14" s="23">
        <v>38.08</v>
      </c>
      <c r="L14" s="23">
        <v>87.18</v>
      </c>
      <c r="M14" s="23">
        <v>35.299999999999997</v>
      </c>
      <c r="N14" s="23">
        <v>2.0299999999999998</v>
      </c>
    </row>
    <row r="15" spans="1:14" ht="27" customHeight="1" x14ac:dyDescent="0.25">
      <c r="A15" s="22">
        <v>105</v>
      </c>
      <c r="B15" s="70" t="s">
        <v>1459</v>
      </c>
      <c r="C15" s="22">
        <v>175</v>
      </c>
      <c r="D15" s="23">
        <v>12.56</v>
      </c>
      <c r="E15" s="23">
        <v>11.72</v>
      </c>
      <c r="F15" s="23">
        <v>15.2</v>
      </c>
      <c r="G15" s="23">
        <v>217</v>
      </c>
      <c r="H15" s="23">
        <v>7.0000000000000007E-2</v>
      </c>
      <c r="I15" s="23">
        <v>11.33</v>
      </c>
      <c r="J15" s="91">
        <v>14.6</v>
      </c>
      <c r="K15" s="23">
        <v>36.799999999999997</v>
      </c>
      <c r="L15" s="23">
        <v>108.2</v>
      </c>
      <c r="M15" s="23">
        <v>38.700000000000003</v>
      </c>
      <c r="N15" s="23">
        <v>1.92</v>
      </c>
    </row>
    <row r="16" spans="1:14" ht="15" customHeight="1" x14ac:dyDescent="0.25">
      <c r="A16" s="22">
        <v>104</v>
      </c>
      <c r="B16" s="13" t="s">
        <v>1460</v>
      </c>
      <c r="C16" s="22">
        <v>200</v>
      </c>
      <c r="D16" s="23">
        <v>0.96</v>
      </c>
      <c r="E16" s="23">
        <v>0</v>
      </c>
      <c r="F16" s="23">
        <v>51.36</v>
      </c>
      <c r="G16" s="23">
        <v>196.72</v>
      </c>
      <c r="H16" s="23">
        <v>0.03</v>
      </c>
      <c r="I16" s="23">
        <v>1.64</v>
      </c>
      <c r="J16" s="98">
        <v>0</v>
      </c>
      <c r="K16" s="23">
        <v>38.96</v>
      </c>
      <c r="L16" s="23">
        <v>63.88</v>
      </c>
      <c r="M16" s="23">
        <v>30.64</v>
      </c>
      <c r="N16" s="23">
        <v>1.08</v>
      </c>
    </row>
    <row r="17" spans="1:14" ht="14.1" customHeight="1" x14ac:dyDescent="0.25">
      <c r="A17" s="22"/>
      <c r="B17" s="13" t="s">
        <v>1461</v>
      </c>
      <c r="C17" s="22">
        <v>50</v>
      </c>
      <c r="D17" s="23">
        <v>3.3</v>
      </c>
      <c r="E17" s="23">
        <v>0.36</v>
      </c>
      <c r="F17" s="23">
        <v>16.7</v>
      </c>
      <c r="G17" s="23">
        <v>83.24</v>
      </c>
      <c r="H17" s="23">
        <v>0.85</v>
      </c>
      <c r="I17" s="23">
        <v>0</v>
      </c>
      <c r="J17" s="91">
        <v>0</v>
      </c>
      <c r="K17" s="23">
        <v>11.5</v>
      </c>
      <c r="L17" s="23">
        <v>53</v>
      </c>
      <c r="M17" s="23">
        <v>12.5</v>
      </c>
      <c r="N17" s="23">
        <v>1.55</v>
      </c>
    </row>
    <row r="18" spans="1:14" ht="14.1" customHeight="1" x14ac:dyDescent="0.25">
      <c r="A18" s="22"/>
      <c r="B18" s="13" t="s">
        <v>2071</v>
      </c>
      <c r="C18" s="22">
        <v>20</v>
      </c>
      <c r="D18" s="23">
        <v>1.58</v>
      </c>
      <c r="E18" s="23">
        <v>0.62</v>
      </c>
      <c r="F18" s="23">
        <v>7.33</v>
      </c>
      <c r="G18" s="23">
        <v>55.17</v>
      </c>
      <c r="H18" s="23">
        <v>0.03</v>
      </c>
      <c r="I18" s="23">
        <v>0</v>
      </c>
      <c r="J18" s="91">
        <v>3.57</v>
      </c>
      <c r="K18" s="23">
        <v>17.399999999999999</v>
      </c>
      <c r="L18" s="23">
        <v>8.15</v>
      </c>
      <c r="M18" s="23">
        <v>0.54</v>
      </c>
      <c r="N18" s="23">
        <v>0.66</v>
      </c>
    </row>
    <row r="19" spans="1:14" ht="15.95" customHeight="1" x14ac:dyDescent="0.25">
      <c r="A19" s="55" t="s">
        <v>1462</v>
      </c>
      <c r="B19" s="56" t="s">
        <v>1463</v>
      </c>
      <c r="C19" s="56">
        <f>C13+C14+C15+C16+C17+C18</f>
        <v>845</v>
      </c>
      <c r="D19" s="56">
        <f t="shared" ref="D19:N19" si="1">D13+D14+D15+D16+D17+D18</f>
        <v>25.5</v>
      </c>
      <c r="E19" s="56">
        <f t="shared" si="1"/>
        <v>25.03</v>
      </c>
      <c r="F19" s="56">
        <f t="shared" si="1"/>
        <v>122.82</v>
      </c>
      <c r="G19" s="56">
        <f t="shared" si="1"/>
        <v>820.37</v>
      </c>
      <c r="H19" s="56">
        <f t="shared" si="1"/>
        <v>1.2249999999999999</v>
      </c>
      <c r="I19" s="56">
        <f t="shared" si="1"/>
        <v>32.520000000000003</v>
      </c>
      <c r="J19" s="56">
        <f t="shared" si="1"/>
        <v>18.169999999999998</v>
      </c>
      <c r="K19" s="56">
        <f t="shared" si="1"/>
        <v>193.53</v>
      </c>
      <c r="L19" s="56">
        <f t="shared" si="1"/>
        <v>366.58</v>
      </c>
      <c r="M19" s="56">
        <f t="shared" si="1"/>
        <v>142.72999999999999</v>
      </c>
      <c r="N19" s="56">
        <f t="shared" si="1"/>
        <v>9.57</v>
      </c>
    </row>
    <row r="20" spans="1:14" x14ac:dyDescent="0.25">
      <c r="B20" s="103" t="s">
        <v>2078</v>
      </c>
      <c r="C20" s="105">
        <f>C11+C19</f>
        <v>1350</v>
      </c>
      <c r="D20" s="105">
        <f t="shared" ref="D20:N20" si="2">D11+D19</f>
        <v>40.200000000000003</v>
      </c>
      <c r="E20" s="105">
        <f t="shared" si="2"/>
        <v>47.260000000000005</v>
      </c>
      <c r="F20" s="105">
        <f t="shared" si="2"/>
        <v>192.76</v>
      </c>
      <c r="G20" s="105">
        <f t="shared" si="2"/>
        <v>1397.06</v>
      </c>
      <c r="H20" s="105">
        <f t="shared" si="2"/>
        <v>1.5549999999999999</v>
      </c>
      <c r="I20" s="105">
        <f t="shared" si="2"/>
        <v>38.230000000000004</v>
      </c>
      <c r="J20" s="105">
        <f t="shared" si="2"/>
        <v>144.41</v>
      </c>
      <c r="K20" s="105">
        <f t="shared" si="2"/>
        <v>417.06000000000006</v>
      </c>
      <c r="L20" s="105">
        <f t="shared" si="2"/>
        <v>706.68</v>
      </c>
      <c r="M20" s="105">
        <f t="shared" si="2"/>
        <v>225.81</v>
      </c>
      <c r="N20" s="105">
        <f t="shared" si="2"/>
        <v>12.26</v>
      </c>
    </row>
  </sheetData>
  <mergeCells count="5">
    <mergeCell ref="D1:F1"/>
    <mergeCell ref="K1:N1"/>
    <mergeCell ref="A5:C5"/>
    <mergeCell ref="A6:B6"/>
    <mergeCell ref="A12:B12"/>
  </mergeCells>
  <pageMargins left="0.25" right="0.25" top="0.75" bottom="0.75" header="0.3" footer="0.3"/>
  <pageSetup paperSize="9" scale="80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D23" sqref="D23:N23"/>
    </sheetView>
  </sheetViews>
  <sheetFormatPr defaultRowHeight="15" x14ac:dyDescent="0.25"/>
  <cols>
    <col min="1" max="1" width="9"/>
    <col min="2" max="2" width="41"/>
    <col min="3" max="3" width="9"/>
    <col min="5" max="5" width="7.140625" bestFit="1" customWidth="1"/>
    <col min="6" max="6" width="7.5703125" bestFit="1" customWidth="1"/>
    <col min="7" max="7" width="10.140625" bestFit="1" customWidth="1"/>
    <col min="8" max="8" width="13.85546875" customWidth="1"/>
    <col min="9" max="9" width="7.140625" bestFit="1" customWidth="1"/>
    <col min="10" max="12" width="8.140625" bestFit="1" customWidth="1"/>
    <col min="13" max="13" width="7.5703125" bestFit="1" customWidth="1"/>
    <col min="14" max="14" width="7.140625" bestFit="1" customWidth="1"/>
  </cols>
  <sheetData>
    <row r="1" spans="1:14" ht="45.95" customHeight="1" x14ac:dyDescent="0.25">
      <c r="A1" s="2" t="s">
        <v>1464</v>
      </c>
      <c r="B1" s="1" t="s">
        <v>1465</v>
      </c>
      <c r="C1" s="58" t="s">
        <v>1466</v>
      </c>
      <c r="D1" s="139" t="s">
        <v>1467</v>
      </c>
      <c r="E1" s="137" t="s">
        <v>1468</v>
      </c>
      <c r="F1" s="138" t="s">
        <v>1469</v>
      </c>
      <c r="G1" s="2" t="s">
        <v>1470</v>
      </c>
      <c r="H1" s="38" t="s">
        <v>1471</v>
      </c>
      <c r="I1" s="3" t="s">
        <v>1472</v>
      </c>
      <c r="J1" s="4" t="s">
        <v>1473</v>
      </c>
      <c r="K1" s="139" t="s">
        <v>1474</v>
      </c>
      <c r="L1" s="137" t="s">
        <v>1475</v>
      </c>
      <c r="M1" s="137" t="s">
        <v>1476</v>
      </c>
      <c r="N1" s="138" t="s">
        <v>1477</v>
      </c>
    </row>
    <row r="2" spans="1:14" ht="15" customHeight="1" x14ac:dyDescent="0.25">
      <c r="A2" s="39" t="s">
        <v>1478</v>
      </c>
      <c r="B2" s="39" t="s">
        <v>1479</v>
      </c>
      <c r="C2" s="39" t="s">
        <v>1480</v>
      </c>
      <c r="D2" s="40" t="s">
        <v>1481</v>
      </c>
      <c r="E2" t="s">
        <v>1482</v>
      </c>
      <c r="F2" s="41" t="s">
        <v>1483</v>
      </c>
      <c r="G2" s="42" t="s">
        <v>1484</v>
      </c>
      <c r="H2" s="40" t="s">
        <v>1485</v>
      </c>
      <c r="I2" t="s">
        <v>1486</v>
      </c>
      <c r="J2" s="41" t="s">
        <v>1487</v>
      </c>
      <c r="K2" s="40" t="s">
        <v>1488</v>
      </c>
      <c r="L2" t="s">
        <v>1489</v>
      </c>
      <c r="M2" t="s">
        <v>1490</v>
      </c>
      <c r="N2" s="41" t="s">
        <v>1491</v>
      </c>
    </row>
    <row r="3" spans="1:14" ht="14.1" customHeight="1" x14ac:dyDescent="0.25">
      <c r="A3" s="10" t="s">
        <v>1492</v>
      </c>
      <c r="B3" s="10" t="s">
        <v>1493</v>
      </c>
      <c r="C3" s="10" t="s">
        <v>1494</v>
      </c>
      <c r="D3" s="1" t="s">
        <v>1495</v>
      </c>
      <c r="E3" s="12" t="s">
        <v>1496</v>
      </c>
      <c r="F3" s="1" t="s">
        <v>1497</v>
      </c>
      <c r="G3" s="10" t="s">
        <v>1498</v>
      </c>
      <c r="H3" s="1" t="s">
        <v>1499</v>
      </c>
      <c r="I3" s="1" t="s">
        <v>1500</v>
      </c>
      <c r="J3" s="1" t="s">
        <v>1501</v>
      </c>
      <c r="K3" s="1" t="s">
        <v>1502</v>
      </c>
      <c r="L3" s="1" t="s">
        <v>1503</v>
      </c>
      <c r="M3" s="1" t="s">
        <v>1504</v>
      </c>
      <c r="N3" s="1" t="s">
        <v>1505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1506</v>
      </c>
      <c r="B5" s="141" t="s">
        <v>1507</v>
      </c>
      <c r="C5" s="141" t="s">
        <v>1508</v>
      </c>
      <c r="D5" s="17" t="s">
        <v>1509</v>
      </c>
      <c r="E5" s="17" t="s">
        <v>1510</v>
      </c>
      <c r="F5" s="17" t="s">
        <v>1511</v>
      </c>
      <c r="G5" s="17" t="s">
        <v>1512</v>
      </c>
      <c r="H5" s="17" t="s">
        <v>1513</v>
      </c>
      <c r="I5" s="17" t="s">
        <v>1514</v>
      </c>
      <c r="J5" s="17" t="s">
        <v>1515</v>
      </c>
      <c r="K5" s="17" t="s">
        <v>1516</v>
      </c>
      <c r="L5" s="17" t="s">
        <v>1517</v>
      </c>
      <c r="M5" s="17" t="s">
        <v>1518</v>
      </c>
      <c r="N5" s="18" t="s">
        <v>1519</v>
      </c>
    </row>
    <row r="6" spans="1:14" ht="15" customHeight="1" x14ac:dyDescent="0.25">
      <c r="A6" s="132" t="s">
        <v>2093</v>
      </c>
      <c r="B6" s="133" t="s">
        <v>1520</v>
      </c>
      <c r="C6" s="30" t="s">
        <v>1521</v>
      </c>
      <c r="D6" s="30" t="s">
        <v>1522</v>
      </c>
      <c r="E6" s="30" t="s">
        <v>1523</v>
      </c>
      <c r="F6" s="30" t="s">
        <v>1524</v>
      </c>
      <c r="G6" s="30" t="s">
        <v>1525</v>
      </c>
      <c r="H6" s="30" t="s">
        <v>1526</v>
      </c>
      <c r="I6" s="30" t="s">
        <v>1527</v>
      </c>
      <c r="J6" s="30" t="s">
        <v>1528</v>
      </c>
      <c r="K6" s="30" t="s">
        <v>1529</v>
      </c>
      <c r="L6" s="30" t="s">
        <v>1530</v>
      </c>
      <c r="M6" s="30" t="s">
        <v>1531</v>
      </c>
      <c r="N6" s="31" t="s">
        <v>1532</v>
      </c>
    </row>
    <row r="7" spans="1:14" ht="32.1" customHeight="1" x14ac:dyDescent="0.25">
      <c r="A7" s="22">
        <v>85</v>
      </c>
      <c r="B7" s="70" t="s">
        <v>497</v>
      </c>
      <c r="C7" s="22">
        <v>250</v>
      </c>
      <c r="D7" s="23">
        <v>6.21</v>
      </c>
      <c r="E7" s="23">
        <v>7.73</v>
      </c>
      <c r="F7" s="23">
        <v>27.71</v>
      </c>
      <c r="G7" s="23">
        <v>201</v>
      </c>
      <c r="H7" s="23">
        <v>0.48</v>
      </c>
      <c r="I7" s="23">
        <v>1.95</v>
      </c>
      <c r="J7" s="23">
        <v>76.650000000000006</v>
      </c>
      <c r="K7" s="23">
        <v>92.3</v>
      </c>
      <c r="L7" s="23">
        <v>128</v>
      </c>
      <c r="M7" s="23">
        <v>26.7</v>
      </c>
      <c r="N7" s="23">
        <v>1.3</v>
      </c>
    </row>
    <row r="8" spans="1:14" ht="14.1" customHeight="1" x14ac:dyDescent="0.25">
      <c r="A8" s="22"/>
      <c r="B8" s="13" t="s">
        <v>2071</v>
      </c>
      <c r="C8" s="22">
        <v>50</v>
      </c>
      <c r="D8" s="23">
        <v>3.95</v>
      </c>
      <c r="E8" s="23">
        <v>1.55</v>
      </c>
      <c r="F8" s="23">
        <v>18.324999999999999</v>
      </c>
      <c r="G8" s="23">
        <v>137.92500000000001</v>
      </c>
      <c r="H8" s="23">
        <v>7.4999999999999997E-2</v>
      </c>
      <c r="I8" s="23">
        <v>0</v>
      </c>
      <c r="J8" s="23">
        <v>0</v>
      </c>
      <c r="K8" s="23">
        <v>8.9250000000000007</v>
      </c>
      <c r="L8" s="23">
        <v>43.499999999999993</v>
      </c>
      <c r="M8" s="23">
        <v>20.375</v>
      </c>
      <c r="N8" s="23">
        <v>1.35</v>
      </c>
    </row>
    <row r="9" spans="1:14" ht="14.1" customHeight="1" x14ac:dyDescent="0.25">
      <c r="A9" s="22">
        <v>77</v>
      </c>
      <c r="B9" s="13" t="s">
        <v>72</v>
      </c>
      <c r="C9" s="22">
        <v>200</v>
      </c>
      <c r="D9" s="23">
        <v>3.52</v>
      </c>
      <c r="E9" s="23">
        <v>3.72</v>
      </c>
      <c r="F9" s="23">
        <v>25.49</v>
      </c>
      <c r="G9" s="23">
        <v>145.19999999999999</v>
      </c>
      <c r="H9" s="23">
        <v>0.04</v>
      </c>
      <c r="I9" s="23">
        <v>1.3</v>
      </c>
      <c r="J9" s="23">
        <v>0.01</v>
      </c>
      <c r="K9" s="23">
        <v>122</v>
      </c>
      <c r="L9" s="23">
        <v>90</v>
      </c>
      <c r="M9" s="23">
        <v>14</v>
      </c>
      <c r="N9" s="23">
        <v>0.56000000000000005</v>
      </c>
    </row>
    <row r="10" spans="1:14" ht="15.95" customHeight="1" x14ac:dyDescent="0.25">
      <c r="A10" s="59" t="s">
        <v>1533</v>
      </c>
      <c r="B10" s="49" t="s">
        <v>1534</v>
      </c>
      <c r="C10" s="49">
        <f>C7+C8+C9</f>
        <v>500</v>
      </c>
      <c r="D10" s="49">
        <f t="shared" ref="D10:N10" si="0">D7+D8+D9</f>
        <v>13.68</v>
      </c>
      <c r="E10" s="49">
        <f t="shared" si="0"/>
        <v>13.000000000000002</v>
      </c>
      <c r="F10" s="49">
        <f t="shared" si="0"/>
        <v>71.524999999999991</v>
      </c>
      <c r="G10" s="49">
        <f t="shared" si="0"/>
        <v>484.125</v>
      </c>
      <c r="H10" s="49">
        <f t="shared" si="0"/>
        <v>0.59499999999999997</v>
      </c>
      <c r="I10" s="49">
        <f t="shared" si="0"/>
        <v>3.25</v>
      </c>
      <c r="J10" s="49">
        <f t="shared" si="0"/>
        <v>76.660000000000011</v>
      </c>
      <c r="K10" s="49">
        <f t="shared" si="0"/>
        <v>223.22499999999999</v>
      </c>
      <c r="L10" s="49">
        <f t="shared" si="0"/>
        <v>261.5</v>
      </c>
      <c r="M10" s="49">
        <f t="shared" si="0"/>
        <v>61.075000000000003</v>
      </c>
      <c r="N10" s="49">
        <f t="shared" si="0"/>
        <v>3.2100000000000004</v>
      </c>
    </row>
    <row r="11" spans="1:14" ht="15" customHeight="1" x14ac:dyDescent="0.25">
      <c r="A11" s="132" t="s">
        <v>2095</v>
      </c>
      <c r="B11" s="133" t="s">
        <v>1535</v>
      </c>
      <c r="C11" s="30" t="s">
        <v>1536</v>
      </c>
      <c r="D11" s="30" t="s">
        <v>1537</v>
      </c>
      <c r="E11" s="30" t="s">
        <v>1538</v>
      </c>
      <c r="F11" s="30" t="s">
        <v>1539</v>
      </c>
      <c r="G11" s="30" t="s">
        <v>1540</v>
      </c>
      <c r="H11" s="30" t="s">
        <v>1541</v>
      </c>
      <c r="I11" s="30" t="s">
        <v>1542</v>
      </c>
      <c r="J11" s="30" t="s">
        <v>1543</v>
      </c>
      <c r="K11" s="30" t="s">
        <v>1544</v>
      </c>
      <c r="L11" s="30" t="s">
        <v>1545</v>
      </c>
      <c r="M11" s="30" t="s">
        <v>1546</v>
      </c>
      <c r="N11" s="31" t="s">
        <v>1547</v>
      </c>
    </row>
    <row r="12" spans="1:14" ht="17.100000000000001" customHeight="1" x14ac:dyDescent="0.25">
      <c r="A12" s="22">
        <v>92</v>
      </c>
      <c r="B12" s="13" t="s">
        <v>1548</v>
      </c>
      <c r="C12" s="22">
        <v>60</v>
      </c>
      <c r="D12" s="23">
        <v>1.03</v>
      </c>
      <c r="E12" s="23">
        <v>3.01</v>
      </c>
      <c r="F12" s="26">
        <v>5.0999999999999996</v>
      </c>
      <c r="G12" s="23">
        <v>51.62</v>
      </c>
      <c r="H12" s="23">
        <v>0.01</v>
      </c>
      <c r="I12" s="23">
        <v>11.93</v>
      </c>
      <c r="J12" s="22">
        <v>0</v>
      </c>
      <c r="K12" s="23">
        <v>31.47</v>
      </c>
      <c r="L12" s="23">
        <v>20.45</v>
      </c>
      <c r="M12" s="23">
        <v>9.65</v>
      </c>
      <c r="N12" s="23">
        <v>0.4</v>
      </c>
    </row>
    <row r="13" spans="1:14" ht="15" customHeight="1" x14ac:dyDescent="0.25">
      <c r="A13" s="90" t="s">
        <v>1549</v>
      </c>
      <c r="B13" s="89" t="s">
        <v>1550</v>
      </c>
      <c r="C13" s="90" t="s">
        <v>1551</v>
      </c>
      <c r="D13" s="90" t="s">
        <v>1552</v>
      </c>
      <c r="E13" s="90" t="s">
        <v>1553</v>
      </c>
      <c r="F13" s="90" t="s">
        <v>1554</v>
      </c>
      <c r="G13" s="90" t="s">
        <v>1555</v>
      </c>
      <c r="H13" s="90" t="s">
        <v>1556</v>
      </c>
      <c r="I13" s="90" t="s">
        <v>1557</v>
      </c>
      <c r="J13" s="93">
        <v>0</v>
      </c>
      <c r="K13" s="90" t="s">
        <v>1558</v>
      </c>
      <c r="L13" s="90" t="s">
        <v>1559</v>
      </c>
      <c r="M13" s="90" t="s">
        <v>1560</v>
      </c>
      <c r="N13" s="90" t="s">
        <v>1561</v>
      </c>
    </row>
    <row r="14" spans="1:14" ht="20.100000000000001" customHeight="1" x14ac:dyDescent="0.25">
      <c r="A14" s="22">
        <v>91</v>
      </c>
      <c r="B14" s="13" t="s">
        <v>1562</v>
      </c>
      <c r="C14" s="22">
        <v>150</v>
      </c>
      <c r="D14" s="23">
        <v>1.99</v>
      </c>
      <c r="E14" s="23">
        <v>9.1199999999999992</v>
      </c>
      <c r="F14" s="23">
        <v>12.78</v>
      </c>
      <c r="G14" s="23">
        <v>141.18</v>
      </c>
      <c r="H14" s="23">
        <v>0.09</v>
      </c>
      <c r="I14" s="23">
        <v>26.5</v>
      </c>
      <c r="J14" s="23">
        <v>0</v>
      </c>
      <c r="K14" s="23">
        <v>64.5</v>
      </c>
      <c r="L14" s="23">
        <v>24</v>
      </c>
      <c r="M14" s="23">
        <v>42.48</v>
      </c>
      <c r="N14" s="23">
        <v>0.78</v>
      </c>
    </row>
    <row r="15" spans="1:14" ht="15.95" customHeight="1" x14ac:dyDescent="0.25">
      <c r="A15" s="22">
        <v>4</v>
      </c>
      <c r="B15" s="13" t="s">
        <v>1563</v>
      </c>
      <c r="C15" s="22">
        <v>100</v>
      </c>
      <c r="D15" s="23">
        <v>1.1299999999999999</v>
      </c>
      <c r="E15" s="23">
        <v>6.19</v>
      </c>
      <c r="F15" s="23">
        <v>4.72</v>
      </c>
      <c r="G15" s="23">
        <v>79.099999999999994</v>
      </c>
      <c r="H15" s="23">
        <v>0.06</v>
      </c>
      <c r="I15" s="23">
        <v>20.420000000000002</v>
      </c>
      <c r="J15" s="23">
        <v>0</v>
      </c>
      <c r="K15" s="23">
        <v>17.579999999999998</v>
      </c>
      <c r="L15" s="23">
        <v>32.880000000000003</v>
      </c>
      <c r="M15" s="23">
        <v>17.79</v>
      </c>
      <c r="N15" s="23">
        <v>0.84</v>
      </c>
    </row>
    <row r="16" spans="1:14" ht="15" customHeight="1" x14ac:dyDescent="0.25">
      <c r="A16" s="22">
        <v>15</v>
      </c>
      <c r="B16" s="13" t="s">
        <v>1564</v>
      </c>
      <c r="C16" s="22">
        <v>250</v>
      </c>
      <c r="D16" s="23">
        <v>1.81</v>
      </c>
      <c r="E16" s="23">
        <v>4.91</v>
      </c>
      <c r="F16" s="23">
        <v>125.25</v>
      </c>
      <c r="G16" s="23">
        <v>102.5</v>
      </c>
      <c r="H16" s="23">
        <v>0.05</v>
      </c>
      <c r="I16" s="23">
        <v>10.29</v>
      </c>
      <c r="J16" s="23">
        <v>0</v>
      </c>
      <c r="K16" s="23">
        <v>44.38</v>
      </c>
      <c r="L16" s="23">
        <v>53.23</v>
      </c>
      <c r="M16" s="23">
        <v>26.25</v>
      </c>
      <c r="N16" s="23">
        <v>1.19</v>
      </c>
    </row>
    <row r="17" spans="1:14" ht="14.1" customHeight="1" x14ac:dyDescent="0.25">
      <c r="A17" s="22">
        <v>65</v>
      </c>
      <c r="B17" s="13" t="s">
        <v>1565</v>
      </c>
      <c r="C17" s="22">
        <v>100</v>
      </c>
      <c r="D17" s="23">
        <v>17.43</v>
      </c>
      <c r="E17" s="23">
        <v>11.64</v>
      </c>
      <c r="F17" s="23">
        <v>7.1</v>
      </c>
      <c r="G17" s="23">
        <v>162.31</v>
      </c>
      <c r="H17" s="23">
        <v>6.36</v>
      </c>
      <c r="I17" s="23">
        <v>25.61</v>
      </c>
      <c r="J17" s="23">
        <v>5.84</v>
      </c>
      <c r="K17" s="23">
        <v>20.399999999999999</v>
      </c>
      <c r="L17" s="23">
        <v>241.17</v>
      </c>
      <c r="M17" s="23">
        <v>16.25</v>
      </c>
      <c r="N17" s="23">
        <v>5.0999999999999996</v>
      </c>
    </row>
    <row r="18" spans="1:14" ht="15" customHeight="1" x14ac:dyDescent="0.25">
      <c r="A18" s="22">
        <v>67</v>
      </c>
      <c r="B18" s="13" t="s">
        <v>2070</v>
      </c>
      <c r="C18" s="22">
        <v>200</v>
      </c>
      <c r="D18" s="23">
        <v>7.36</v>
      </c>
      <c r="E18" s="23">
        <v>6.02</v>
      </c>
      <c r="F18" s="23">
        <v>25.26</v>
      </c>
      <c r="G18" s="23">
        <v>224.6</v>
      </c>
      <c r="H18" s="23">
        <v>0.08</v>
      </c>
      <c r="I18" s="23">
        <v>0</v>
      </c>
      <c r="J18" s="23">
        <v>28</v>
      </c>
      <c r="K18" s="23">
        <v>6.48</v>
      </c>
      <c r="L18" s="23">
        <v>49.56</v>
      </c>
      <c r="M18" s="23">
        <v>28.16</v>
      </c>
      <c r="N18" s="23">
        <v>1.48</v>
      </c>
    </row>
    <row r="19" spans="1:14" ht="14.1" customHeight="1" x14ac:dyDescent="0.25">
      <c r="A19" s="22">
        <v>72</v>
      </c>
      <c r="B19" s="13" t="s">
        <v>1566</v>
      </c>
      <c r="C19" s="22">
        <v>200</v>
      </c>
      <c r="D19" s="23">
        <v>0.04</v>
      </c>
      <c r="E19" s="23">
        <v>0</v>
      </c>
      <c r="F19" s="23">
        <v>24.76</v>
      </c>
      <c r="G19" s="23">
        <v>94.2</v>
      </c>
      <c r="H19" s="23">
        <v>0.01</v>
      </c>
      <c r="I19" s="23">
        <v>1.08</v>
      </c>
      <c r="J19" s="23">
        <v>0</v>
      </c>
      <c r="K19" s="23">
        <v>6.4</v>
      </c>
      <c r="L19" s="23">
        <v>3.6</v>
      </c>
      <c r="M19" s="23">
        <v>0</v>
      </c>
      <c r="N19" s="23">
        <v>0.18</v>
      </c>
    </row>
    <row r="20" spans="1:14" ht="14.1" customHeight="1" x14ac:dyDescent="0.25">
      <c r="A20" s="22"/>
      <c r="B20" s="13" t="s">
        <v>1567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/>
      <c r="B21" s="13" t="s">
        <v>2071</v>
      </c>
      <c r="C21" s="22">
        <v>20</v>
      </c>
      <c r="D21" s="23">
        <v>1.58</v>
      </c>
      <c r="E21" s="23">
        <v>0.62</v>
      </c>
      <c r="F21" s="23">
        <v>7.33</v>
      </c>
      <c r="G21" s="23">
        <v>55.17</v>
      </c>
      <c r="H21" s="23">
        <v>0.03</v>
      </c>
      <c r="I21" s="23">
        <v>0</v>
      </c>
      <c r="J21" s="23">
        <v>0</v>
      </c>
      <c r="K21" s="23">
        <v>3.57</v>
      </c>
      <c r="L21" s="23">
        <v>17.399999999999999</v>
      </c>
      <c r="M21" s="23">
        <v>8.15</v>
      </c>
      <c r="N21" s="23">
        <v>0.54</v>
      </c>
    </row>
    <row r="22" spans="1:14" ht="15.95" customHeight="1" x14ac:dyDescent="0.25">
      <c r="A22" s="55" t="s">
        <v>1568</v>
      </c>
      <c r="B22" s="56" t="s">
        <v>2096</v>
      </c>
      <c r="C22" s="56">
        <f>C12+C15+C16+C17+C18+C19+C20+C21</f>
        <v>980</v>
      </c>
      <c r="D22" s="57">
        <f t="shared" ref="D22:N22" si="1">D12+D15+D16+D17+D18+D19+D20+D21</f>
        <v>33.679999999999993</v>
      </c>
      <c r="E22" s="57">
        <f t="shared" si="1"/>
        <v>32.75</v>
      </c>
      <c r="F22" s="57">
        <f t="shared" si="1"/>
        <v>216.21999999999997</v>
      </c>
      <c r="G22" s="57">
        <f t="shared" si="1"/>
        <v>852.74</v>
      </c>
      <c r="H22" s="57">
        <f t="shared" si="1"/>
        <v>7.45</v>
      </c>
      <c r="I22" s="57">
        <f t="shared" si="1"/>
        <v>69.33</v>
      </c>
      <c r="J22" s="57">
        <f t="shared" si="1"/>
        <v>33.840000000000003</v>
      </c>
      <c r="K22" s="57">
        <f t="shared" si="1"/>
        <v>141.78000000000003</v>
      </c>
      <c r="L22" s="57">
        <f t="shared" si="1"/>
        <v>471.29</v>
      </c>
      <c r="M22" s="57">
        <f t="shared" si="1"/>
        <v>118.75</v>
      </c>
      <c r="N22" s="57">
        <f t="shared" si="1"/>
        <v>11.280000000000001</v>
      </c>
    </row>
    <row r="23" spans="1:14" x14ac:dyDescent="0.25">
      <c r="B23" s="103" t="s">
        <v>2078</v>
      </c>
      <c r="C23" s="105">
        <f>C22+C10</f>
        <v>1480</v>
      </c>
      <c r="D23" s="124">
        <f t="shared" ref="D23:N23" si="2">D22+D10</f>
        <v>47.359999999999992</v>
      </c>
      <c r="E23" s="124">
        <f t="shared" si="2"/>
        <v>45.75</v>
      </c>
      <c r="F23" s="124">
        <f t="shared" si="2"/>
        <v>287.74499999999995</v>
      </c>
      <c r="G23" s="124">
        <f t="shared" si="2"/>
        <v>1336.865</v>
      </c>
      <c r="H23" s="124">
        <f t="shared" si="2"/>
        <v>8.0449999999999999</v>
      </c>
      <c r="I23" s="124">
        <f t="shared" si="2"/>
        <v>72.58</v>
      </c>
      <c r="J23" s="124">
        <f t="shared" si="2"/>
        <v>110.50000000000001</v>
      </c>
      <c r="K23" s="124">
        <f t="shared" si="2"/>
        <v>365.005</v>
      </c>
      <c r="L23" s="124">
        <f t="shared" si="2"/>
        <v>732.79</v>
      </c>
      <c r="M23" s="124">
        <f t="shared" si="2"/>
        <v>179.82499999999999</v>
      </c>
      <c r="N23" s="124">
        <f t="shared" si="2"/>
        <v>14.490000000000002</v>
      </c>
    </row>
  </sheetData>
  <mergeCells count="5">
    <mergeCell ref="D1:F1"/>
    <mergeCell ref="K1:N1"/>
    <mergeCell ref="A5:C5"/>
    <mergeCell ref="A6:B6"/>
    <mergeCell ref="A11:B1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D22" sqref="D22:N22"/>
    </sheetView>
  </sheetViews>
  <sheetFormatPr defaultRowHeight="15" x14ac:dyDescent="0.25"/>
  <cols>
    <col min="2" max="2" width="27.140625" customWidth="1"/>
    <col min="8" max="8" width="10.85546875" customWidth="1"/>
  </cols>
  <sheetData>
    <row r="1" spans="1:14" ht="39" x14ac:dyDescent="0.25">
      <c r="A1" s="2" t="s">
        <v>331</v>
      </c>
      <c r="B1" s="1" t="s">
        <v>2</v>
      </c>
      <c r="C1" s="58" t="s">
        <v>3</v>
      </c>
      <c r="D1" s="139" t="s">
        <v>100</v>
      </c>
      <c r="E1" s="137" t="s">
        <v>5</v>
      </c>
      <c r="F1" s="138" t="s">
        <v>5</v>
      </c>
      <c r="G1" s="2" t="s">
        <v>211</v>
      </c>
      <c r="H1" s="81" t="s">
        <v>104</v>
      </c>
      <c r="I1" s="78" t="s">
        <v>5</v>
      </c>
      <c r="J1" s="79" t="s">
        <v>5</v>
      </c>
      <c r="K1" s="139" t="s">
        <v>107</v>
      </c>
      <c r="L1" s="137" t="s">
        <v>5</v>
      </c>
      <c r="M1" s="137" t="s">
        <v>5</v>
      </c>
      <c r="N1" s="138" t="s">
        <v>5</v>
      </c>
    </row>
    <row r="2" spans="1:14" x14ac:dyDescent="0.25">
      <c r="A2" s="39" t="s">
        <v>5</v>
      </c>
      <c r="B2" s="39" t="s">
        <v>5</v>
      </c>
      <c r="C2" s="39" t="s">
        <v>5</v>
      </c>
      <c r="D2" s="40" t="s">
        <v>5</v>
      </c>
      <c r="E2" s="77" t="s">
        <v>5</v>
      </c>
      <c r="F2" s="41" t="s">
        <v>5</v>
      </c>
      <c r="G2" s="42" t="s">
        <v>21</v>
      </c>
      <c r="H2" s="40" t="s">
        <v>5</v>
      </c>
      <c r="I2" s="77" t="s">
        <v>5</v>
      </c>
      <c r="J2" s="41" t="s">
        <v>5</v>
      </c>
      <c r="K2" s="40" t="s">
        <v>5</v>
      </c>
      <c r="L2" s="77" t="s">
        <v>5</v>
      </c>
      <c r="M2" s="77" t="s">
        <v>5</v>
      </c>
      <c r="N2" s="41" t="s">
        <v>5</v>
      </c>
    </row>
    <row r="3" spans="1:14" x14ac:dyDescent="0.25">
      <c r="A3" s="10" t="s">
        <v>5</v>
      </c>
      <c r="B3" s="10" t="s">
        <v>5</v>
      </c>
      <c r="C3" s="10" t="s">
        <v>5</v>
      </c>
      <c r="D3" s="1" t="s">
        <v>32</v>
      </c>
      <c r="E3" s="13" t="s">
        <v>33</v>
      </c>
      <c r="F3" s="1" t="s">
        <v>34</v>
      </c>
      <c r="G3" s="10" t="s">
        <v>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</row>
    <row r="4" spans="1:14" x14ac:dyDescent="0.25">
      <c r="A4" s="14">
        <v>1</v>
      </c>
      <c r="B4" s="14">
        <v>2</v>
      </c>
      <c r="C4" s="14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x14ac:dyDescent="0.25">
      <c r="A5" s="142" t="s">
        <v>2063</v>
      </c>
      <c r="B5" s="141" t="s">
        <v>5</v>
      </c>
      <c r="C5" s="141" t="s">
        <v>5</v>
      </c>
      <c r="D5" s="80" t="s">
        <v>5</v>
      </c>
      <c r="E5" s="80" t="s">
        <v>5</v>
      </c>
      <c r="F5" s="80" t="s">
        <v>5</v>
      </c>
      <c r="G5" s="80" t="s">
        <v>5</v>
      </c>
      <c r="H5" s="80" t="s">
        <v>5</v>
      </c>
      <c r="I5" s="80" t="s">
        <v>5</v>
      </c>
      <c r="J5" s="80" t="s">
        <v>5</v>
      </c>
      <c r="K5" s="80" t="s">
        <v>5</v>
      </c>
      <c r="L5" s="80" t="s">
        <v>5</v>
      </c>
      <c r="M5" s="80" t="s">
        <v>5</v>
      </c>
      <c r="N5" s="18" t="s">
        <v>5</v>
      </c>
    </row>
    <row r="6" spans="1:14" x14ac:dyDescent="0.25">
      <c r="A6" s="132" t="s">
        <v>2093</v>
      </c>
      <c r="B6" s="133" t="s">
        <v>5</v>
      </c>
      <c r="C6" s="76" t="s">
        <v>5</v>
      </c>
      <c r="D6" s="76" t="s">
        <v>5</v>
      </c>
      <c r="E6" s="76" t="s">
        <v>5</v>
      </c>
      <c r="F6" s="76" t="s">
        <v>5</v>
      </c>
      <c r="G6" s="76" t="s">
        <v>5</v>
      </c>
      <c r="H6" s="76" t="s">
        <v>5</v>
      </c>
      <c r="I6" s="76" t="s">
        <v>5</v>
      </c>
      <c r="J6" s="76" t="s">
        <v>5</v>
      </c>
      <c r="K6" s="76" t="s">
        <v>5</v>
      </c>
      <c r="L6" s="76" t="s">
        <v>5</v>
      </c>
      <c r="M6" s="76" t="s">
        <v>5</v>
      </c>
      <c r="N6" s="31" t="s">
        <v>5</v>
      </c>
    </row>
    <row r="7" spans="1:14" x14ac:dyDescent="0.25">
      <c r="A7" s="22">
        <v>86</v>
      </c>
      <c r="B7" s="70" t="s">
        <v>167</v>
      </c>
      <c r="C7" s="22">
        <v>250</v>
      </c>
      <c r="D7" s="23">
        <v>11.4</v>
      </c>
      <c r="E7" s="23">
        <v>15.3125</v>
      </c>
      <c r="F7" s="23">
        <v>82</v>
      </c>
      <c r="G7" s="23">
        <v>511.45</v>
      </c>
      <c r="H7" s="23">
        <v>38.25</v>
      </c>
      <c r="I7" s="23">
        <v>0</v>
      </c>
      <c r="J7" s="23">
        <v>0</v>
      </c>
      <c r="K7" s="23">
        <v>68.75</v>
      </c>
      <c r="L7" s="23">
        <v>926.25</v>
      </c>
      <c r="M7" s="23">
        <v>300</v>
      </c>
      <c r="N7" s="23">
        <v>6.1749999999999998</v>
      </c>
    </row>
    <row r="8" spans="1:14" x14ac:dyDescent="0.25">
      <c r="A8" s="22"/>
      <c r="B8" s="13" t="s">
        <v>2071</v>
      </c>
      <c r="C8" s="22">
        <v>50</v>
      </c>
      <c r="D8" s="23">
        <v>3.95</v>
      </c>
      <c r="E8" s="23">
        <v>1.55</v>
      </c>
      <c r="F8" s="23">
        <v>18.324999999999999</v>
      </c>
      <c r="G8" s="23">
        <v>137.92500000000001</v>
      </c>
      <c r="H8" s="23">
        <v>7.4999999999999997E-2</v>
      </c>
      <c r="I8" s="23">
        <v>0</v>
      </c>
      <c r="J8" s="23">
        <v>0</v>
      </c>
      <c r="K8" s="23">
        <v>8.9250000000000007</v>
      </c>
      <c r="L8" s="23">
        <v>43.499999999999993</v>
      </c>
      <c r="M8" s="23">
        <v>20.375</v>
      </c>
      <c r="N8" s="23">
        <v>1.35</v>
      </c>
    </row>
    <row r="9" spans="1:14" x14ac:dyDescent="0.25">
      <c r="A9" s="22">
        <v>75</v>
      </c>
      <c r="B9" s="13" t="s">
        <v>168</v>
      </c>
      <c r="C9" s="22">
        <v>200</v>
      </c>
      <c r="D9" s="23">
        <v>0.2</v>
      </c>
      <c r="E9" s="23">
        <v>0</v>
      </c>
      <c r="F9" s="23">
        <v>14</v>
      </c>
      <c r="G9" s="23">
        <v>28</v>
      </c>
      <c r="H9" s="23">
        <v>0</v>
      </c>
      <c r="I9" s="23">
        <v>0</v>
      </c>
      <c r="J9" s="23">
        <v>0</v>
      </c>
      <c r="K9" s="23">
        <v>6</v>
      </c>
      <c r="L9" s="23">
        <v>0</v>
      </c>
      <c r="M9" s="23">
        <v>0</v>
      </c>
      <c r="N9" s="23">
        <v>0.4</v>
      </c>
    </row>
    <row r="10" spans="1:14" x14ac:dyDescent="0.25">
      <c r="A10" s="59" t="s">
        <v>5</v>
      </c>
      <c r="B10" s="49" t="s">
        <v>74</v>
      </c>
      <c r="C10" s="49">
        <f>C7+C8+C9</f>
        <v>500</v>
      </c>
      <c r="D10" s="50">
        <f t="shared" ref="D10:N10" si="0">D7+D8+D9</f>
        <v>15.55</v>
      </c>
      <c r="E10" s="50">
        <f t="shared" si="0"/>
        <v>16.862500000000001</v>
      </c>
      <c r="F10" s="50">
        <f t="shared" si="0"/>
        <v>114.325</v>
      </c>
      <c r="G10" s="50">
        <f t="shared" si="0"/>
        <v>677.375</v>
      </c>
      <c r="H10" s="50">
        <f t="shared" si="0"/>
        <v>38.325000000000003</v>
      </c>
      <c r="I10" s="50">
        <f t="shared" si="0"/>
        <v>0</v>
      </c>
      <c r="J10" s="50">
        <f t="shared" si="0"/>
        <v>0</v>
      </c>
      <c r="K10" s="50">
        <f t="shared" si="0"/>
        <v>83.674999999999997</v>
      </c>
      <c r="L10" s="50">
        <f t="shared" si="0"/>
        <v>969.75</v>
      </c>
      <c r="M10" s="50">
        <f t="shared" si="0"/>
        <v>320.375</v>
      </c>
      <c r="N10" s="50">
        <f t="shared" si="0"/>
        <v>7.9250000000000007</v>
      </c>
    </row>
    <row r="11" spans="1:14" x14ac:dyDescent="0.25">
      <c r="A11" s="132"/>
      <c r="B11" s="133"/>
      <c r="C11" s="76" t="s">
        <v>5</v>
      </c>
      <c r="D11" s="76" t="s">
        <v>5</v>
      </c>
      <c r="E11" s="76" t="s">
        <v>5</v>
      </c>
      <c r="F11" s="76" t="s">
        <v>5</v>
      </c>
      <c r="G11" s="76" t="s">
        <v>5</v>
      </c>
      <c r="H11" s="76" t="s">
        <v>5</v>
      </c>
      <c r="I11" s="76" t="s">
        <v>5</v>
      </c>
      <c r="J11" s="76" t="s">
        <v>5</v>
      </c>
      <c r="K11" s="76" t="s">
        <v>5</v>
      </c>
      <c r="L11" s="76" t="s">
        <v>5</v>
      </c>
      <c r="M11" s="76" t="s">
        <v>5</v>
      </c>
      <c r="N11" s="31" t="s">
        <v>5</v>
      </c>
    </row>
    <row r="12" spans="1:14" hidden="1" x14ac:dyDescent="0.25">
      <c r="A12" s="47"/>
      <c r="B12" s="1"/>
      <c r="C12" s="22"/>
      <c r="D12" s="24"/>
      <c r="E12" s="24"/>
      <c r="F12" s="26"/>
      <c r="G12" s="23"/>
      <c r="H12" s="23"/>
      <c r="I12" s="24"/>
      <c r="J12" s="22"/>
      <c r="K12" s="23"/>
      <c r="L12" s="23"/>
      <c r="M12" s="23"/>
      <c r="N12" s="25"/>
    </row>
    <row r="13" spans="1:14" hidden="1" x14ac:dyDescent="0.25">
      <c r="A13" s="5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idden="1" x14ac:dyDescent="0.25">
      <c r="A14" s="47"/>
      <c r="B14" s="1"/>
      <c r="C14" s="22"/>
      <c r="D14" s="24"/>
      <c r="E14" s="24"/>
      <c r="F14" s="23"/>
      <c r="G14" s="24"/>
      <c r="H14" s="23"/>
      <c r="I14" s="25"/>
      <c r="J14" s="22"/>
      <c r="K14" s="26"/>
      <c r="L14" s="22"/>
      <c r="M14" s="23"/>
      <c r="N14" s="24"/>
    </row>
    <row r="15" spans="1:14" hidden="1" x14ac:dyDescent="0.25">
      <c r="A15" s="47"/>
      <c r="B15" s="1"/>
      <c r="C15" s="22"/>
      <c r="D15" s="24"/>
      <c r="E15" s="24"/>
      <c r="F15" s="23"/>
      <c r="G15" s="26"/>
      <c r="H15" s="23"/>
      <c r="I15" s="24"/>
      <c r="J15" s="22"/>
      <c r="K15" s="23"/>
      <c r="L15" s="23"/>
      <c r="M15" s="23"/>
      <c r="N15" s="24"/>
    </row>
    <row r="16" spans="1:14" hidden="1" x14ac:dyDescent="0.25">
      <c r="A16" s="47"/>
      <c r="B16" s="13"/>
      <c r="C16" s="22"/>
      <c r="D16" s="24"/>
      <c r="E16" s="24"/>
      <c r="F16" s="23"/>
      <c r="G16" s="26"/>
      <c r="H16" s="23"/>
      <c r="I16" s="24"/>
      <c r="J16" s="22"/>
      <c r="K16" s="24"/>
      <c r="L16" s="23"/>
      <c r="M16" s="24"/>
      <c r="N16" s="24"/>
    </row>
    <row r="17" spans="1:14" hidden="1" x14ac:dyDescent="0.25">
      <c r="A17" s="47"/>
      <c r="B17" s="1"/>
      <c r="C17" s="22"/>
      <c r="D17" s="24"/>
      <c r="E17" s="24"/>
      <c r="F17" s="26"/>
      <c r="G17" s="23"/>
      <c r="H17" s="23"/>
      <c r="I17" s="24"/>
      <c r="J17" s="66"/>
      <c r="K17" s="25"/>
      <c r="L17" s="23"/>
      <c r="M17" s="24"/>
      <c r="N17" s="23"/>
    </row>
    <row r="18" spans="1:14" hidden="1" x14ac:dyDescent="0.25">
      <c r="A18" s="47"/>
      <c r="B18" s="1"/>
      <c r="C18" s="22"/>
      <c r="D18" s="24"/>
      <c r="E18" s="24"/>
      <c r="F18" s="23"/>
      <c r="G18" s="26"/>
      <c r="H18" s="24"/>
      <c r="I18" s="22"/>
      <c r="J18" s="22"/>
      <c r="K18" s="24"/>
      <c r="L18" s="23"/>
      <c r="M18" s="24"/>
      <c r="N18" s="24"/>
    </row>
    <row r="19" spans="1:14" hidden="1" x14ac:dyDescent="0.25">
      <c r="A19" s="21"/>
      <c r="B19" s="1"/>
      <c r="C19" s="22"/>
      <c r="D19" s="24"/>
      <c r="E19" s="24"/>
      <c r="F19" s="23"/>
      <c r="G19" s="26"/>
      <c r="H19" s="24"/>
      <c r="I19" s="23"/>
      <c r="J19" s="22"/>
      <c r="K19" s="24"/>
      <c r="L19" s="25"/>
      <c r="M19" s="24"/>
      <c r="N19" s="23"/>
    </row>
    <row r="20" spans="1:14" hidden="1" x14ac:dyDescent="0.25">
      <c r="A20" s="22"/>
      <c r="B20" s="1"/>
      <c r="C20" s="22"/>
      <c r="D20" s="24"/>
      <c r="E20" s="24"/>
      <c r="F20" s="23"/>
      <c r="G20" s="23"/>
      <c r="H20" s="24"/>
      <c r="I20" s="22"/>
      <c r="J20" s="22"/>
      <c r="K20" s="25"/>
      <c r="L20" s="22"/>
      <c r="M20" s="25"/>
      <c r="N20" s="23"/>
    </row>
    <row r="21" spans="1:14" hidden="1" x14ac:dyDescent="0.25">
      <c r="A21" s="22"/>
      <c r="B21" s="1"/>
      <c r="C21" s="22"/>
      <c r="D21" s="24"/>
      <c r="E21" s="24"/>
      <c r="F21" s="23"/>
      <c r="G21" s="23"/>
      <c r="H21" s="24"/>
      <c r="I21" s="22"/>
      <c r="J21" s="22"/>
      <c r="K21" s="25"/>
      <c r="L21" s="26"/>
      <c r="M21" s="25"/>
      <c r="N21" s="23"/>
    </row>
    <row r="22" spans="1:14" x14ac:dyDescent="0.25">
      <c r="A22" s="55" t="s">
        <v>5</v>
      </c>
      <c r="B22" s="101" t="s">
        <v>2078</v>
      </c>
      <c r="C22" s="106">
        <f>C10</f>
        <v>500</v>
      </c>
      <c r="D22" s="125">
        <f t="shared" ref="D22:N22" si="1">D10</f>
        <v>15.55</v>
      </c>
      <c r="E22" s="125">
        <f t="shared" si="1"/>
        <v>16.862500000000001</v>
      </c>
      <c r="F22" s="125">
        <f t="shared" si="1"/>
        <v>114.325</v>
      </c>
      <c r="G22" s="125">
        <f t="shared" si="1"/>
        <v>677.375</v>
      </c>
      <c r="H22" s="125">
        <f t="shared" si="1"/>
        <v>38.325000000000003</v>
      </c>
      <c r="I22" s="125">
        <f t="shared" si="1"/>
        <v>0</v>
      </c>
      <c r="J22" s="125">
        <f t="shared" si="1"/>
        <v>0</v>
      </c>
      <c r="K22" s="125">
        <f t="shared" si="1"/>
        <v>83.674999999999997</v>
      </c>
      <c r="L22" s="125">
        <f t="shared" si="1"/>
        <v>969.75</v>
      </c>
      <c r="M22" s="125">
        <f t="shared" si="1"/>
        <v>320.375</v>
      </c>
      <c r="N22" s="125">
        <f t="shared" si="1"/>
        <v>7.9250000000000007</v>
      </c>
    </row>
  </sheetData>
  <mergeCells count="5">
    <mergeCell ref="D1:F1"/>
    <mergeCell ref="K1:N1"/>
    <mergeCell ref="A5:C5"/>
    <mergeCell ref="A6:B6"/>
    <mergeCell ref="A11:B1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workbookViewId="0">
      <selection activeCell="C17" sqref="C17:N17"/>
    </sheetView>
  </sheetViews>
  <sheetFormatPr defaultRowHeight="15" x14ac:dyDescent="0.25"/>
  <cols>
    <col min="1" max="1" width="9"/>
    <col min="2" max="2" width="33"/>
    <col min="3" max="3" width="11"/>
    <col min="4" max="4" width="7.140625" bestFit="1" customWidth="1"/>
    <col min="5" max="6" width="8.140625" bestFit="1" customWidth="1"/>
    <col min="7" max="7" width="12.140625" bestFit="1" customWidth="1"/>
    <col min="8" max="8" width="15.5703125" customWidth="1"/>
    <col min="9" max="9" width="8.140625" bestFit="1" customWidth="1"/>
    <col min="10" max="10" width="7.42578125" bestFit="1" customWidth="1"/>
    <col min="11" max="11" width="14.140625" bestFit="1" customWidth="1"/>
    <col min="12" max="13" width="8.140625" bestFit="1" customWidth="1"/>
    <col min="14" max="14" width="6.140625" bestFit="1" customWidth="1"/>
  </cols>
  <sheetData>
    <row r="1" spans="1:14" ht="48" customHeight="1" x14ac:dyDescent="0.25">
      <c r="A1" s="1" t="s">
        <v>97</v>
      </c>
      <c r="B1" s="1" t="s">
        <v>98</v>
      </c>
      <c r="C1" s="2" t="s">
        <v>99</v>
      </c>
      <c r="D1" s="139" t="s">
        <v>100</v>
      </c>
      <c r="E1" s="137" t="s">
        <v>101</v>
      </c>
      <c r="F1" s="138" t="s">
        <v>102</v>
      </c>
      <c r="G1" s="2" t="s">
        <v>103</v>
      </c>
      <c r="H1" s="38" t="s">
        <v>104</v>
      </c>
      <c r="I1" s="3" t="s">
        <v>105</v>
      </c>
      <c r="J1" s="4" t="s">
        <v>106</v>
      </c>
      <c r="K1" s="139" t="s">
        <v>107</v>
      </c>
      <c r="L1" s="137" t="s">
        <v>108</v>
      </c>
      <c r="M1" s="137" t="s">
        <v>109</v>
      </c>
      <c r="N1" s="138" t="s">
        <v>110</v>
      </c>
    </row>
    <row r="2" spans="1:14" ht="15" customHeight="1" x14ac:dyDescent="0.25">
      <c r="A2" s="39" t="s">
        <v>111</v>
      </c>
      <c r="B2" s="39" t="s">
        <v>112</v>
      </c>
      <c r="C2" s="39" t="s">
        <v>113</v>
      </c>
      <c r="D2" s="40" t="s">
        <v>114</v>
      </c>
      <c r="E2" t="s">
        <v>115</v>
      </c>
      <c r="F2" s="41" t="s">
        <v>116</v>
      </c>
      <c r="G2" s="42" t="s">
        <v>117</v>
      </c>
      <c r="H2" s="40" t="s">
        <v>118</v>
      </c>
      <c r="I2" t="s">
        <v>119</v>
      </c>
      <c r="J2" s="41" t="s">
        <v>120</v>
      </c>
      <c r="K2" s="40" t="s">
        <v>121</v>
      </c>
      <c r="L2" t="s">
        <v>122</v>
      </c>
      <c r="M2" t="s">
        <v>123</v>
      </c>
      <c r="N2" s="41" t="s">
        <v>124</v>
      </c>
    </row>
    <row r="3" spans="1:14" ht="14.1" customHeight="1" x14ac:dyDescent="0.25">
      <c r="A3" s="10" t="s">
        <v>125</v>
      </c>
      <c r="B3" s="10" t="s">
        <v>126</v>
      </c>
      <c r="C3" s="10" t="s">
        <v>127</v>
      </c>
      <c r="D3" s="1" t="s">
        <v>128</v>
      </c>
      <c r="E3" s="13" t="s">
        <v>129</v>
      </c>
      <c r="F3" s="1" t="s">
        <v>130</v>
      </c>
      <c r="G3" s="10" t="s">
        <v>131</v>
      </c>
      <c r="H3" s="1" t="s">
        <v>132</v>
      </c>
      <c r="I3" s="1" t="s">
        <v>133</v>
      </c>
      <c r="J3" s="13" t="s">
        <v>134</v>
      </c>
      <c r="K3" s="11" t="s">
        <v>135</v>
      </c>
      <c r="L3" s="1" t="s">
        <v>136</v>
      </c>
      <c r="M3" s="12" t="s">
        <v>137</v>
      </c>
      <c r="N3" s="1" t="s">
        <v>138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43">
        <v>4</v>
      </c>
      <c r="E4" s="16">
        <v>5</v>
      </c>
      <c r="F4" s="14">
        <v>6</v>
      </c>
      <c r="G4" s="14">
        <v>7</v>
      </c>
      <c r="H4" s="15">
        <v>8</v>
      </c>
      <c r="I4" s="15">
        <v>9</v>
      </c>
      <c r="J4" s="15">
        <v>10</v>
      </c>
      <c r="K4" s="14">
        <v>11</v>
      </c>
      <c r="L4" s="14">
        <v>12</v>
      </c>
      <c r="M4" s="16">
        <v>13</v>
      </c>
      <c r="N4" s="14">
        <v>14</v>
      </c>
    </row>
    <row r="5" spans="1:14" ht="15" customHeight="1" x14ac:dyDescent="0.25">
      <c r="A5" s="142" t="s">
        <v>139</v>
      </c>
      <c r="B5" s="141" t="s">
        <v>140</v>
      </c>
      <c r="C5" s="141" t="s">
        <v>141</v>
      </c>
      <c r="D5" s="17" t="s">
        <v>142</v>
      </c>
      <c r="E5" s="17" t="s">
        <v>143</v>
      </c>
      <c r="F5" s="17" t="s">
        <v>144</v>
      </c>
      <c r="G5" s="17" t="s">
        <v>145</v>
      </c>
      <c r="H5" s="17" t="s">
        <v>146</v>
      </c>
      <c r="I5" s="17" t="s">
        <v>147</v>
      </c>
      <c r="J5" s="17" t="s">
        <v>148</v>
      </c>
      <c r="K5" s="17" t="s">
        <v>149</v>
      </c>
      <c r="L5" s="17" t="s">
        <v>150</v>
      </c>
      <c r="M5" s="17" t="s">
        <v>151</v>
      </c>
      <c r="N5" s="18" t="s">
        <v>152</v>
      </c>
    </row>
    <row r="6" spans="1:14" ht="15" customHeight="1" x14ac:dyDescent="0.25">
      <c r="A6" s="143" t="s">
        <v>153</v>
      </c>
      <c r="B6" s="144" t="s">
        <v>154</v>
      </c>
      <c r="C6" s="44" t="s">
        <v>155</v>
      </c>
      <c r="D6" s="44" t="s">
        <v>156</v>
      </c>
      <c r="E6" s="44" t="s">
        <v>157</v>
      </c>
      <c r="F6" s="44" t="s">
        <v>158</v>
      </c>
      <c r="G6" s="44" t="s">
        <v>159</v>
      </c>
      <c r="H6" s="44" t="s">
        <v>160</v>
      </c>
      <c r="I6" s="44" t="s">
        <v>161</v>
      </c>
      <c r="J6" s="44" t="s">
        <v>162</v>
      </c>
      <c r="K6" s="44" t="s">
        <v>163</v>
      </c>
      <c r="L6" s="44" t="s">
        <v>164</v>
      </c>
      <c r="M6" s="44" t="s">
        <v>165</v>
      </c>
      <c r="N6" s="45" t="s">
        <v>166</v>
      </c>
    </row>
    <row r="7" spans="1:14" ht="30.75" customHeight="1" x14ac:dyDescent="0.25">
      <c r="A7" s="22">
        <v>8</v>
      </c>
      <c r="B7" s="2" t="s">
        <v>2065</v>
      </c>
      <c r="C7" s="22">
        <v>250</v>
      </c>
      <c r="D7" s="23">
        <v>15.23</v>
      </c>
      <c r="E7" s="23">
        <v>19.23</v>
      </c>
      <c r="F7" s="23">
        <v>50.7</v>
      </c>
      <c r="G7" s="23">
        <v>410.6</v>
      </c>
      <c r="H7" s="23">
        <v>0.15</v>
      </c>
      <c r="I7" s="23">
        <v>0.27</v>
      </c>
      <c r="J7" s="23">
        <v>175</v>
      </c>
      <c r="K7" s="23">
        <v>252.4</v>
      </c>
      <c r="L7" s="23">
        <v>228.7</v>
      </c>
      <c r="M7" s="23">
        <v>44.6</v>
      </c>
      <c r="N7" s="23">
        <v>2.0699999999999998</v>
      </c>
    </row>
    <row r="8" spans="1:14" ht="14.1" customHeight="1" x14ac:dyDescent="0.25">
      <c r="A8" s="22"/>
      <c r="B8" s="1" t="s">
        <v>2071</v>
      </c>
      <c r="C8" s="22">
        <v>40</v>
      </c>
      <c r="D8" s="23">
        <v>3.16</v>
      </c>
      <c r="E8" s="23">
        <v>1.24</v>
      </c>
      <c r="F8" s="23">
        <v>14.66</v>
      </c>
      <c r="G8" s="23">
        <v>110.34</v>
      </c>
      <c r="H8" s="23">
        <v>0.06</v>
      </c>
      <c r="I8" s="23">
        <v>0</v>
      </c>
      <c r="J8" s="23">
        <v>0</v>
      </c>
      <c r="K8" s="23">
        <v>7.14</v>
      </c>
      <c r="L8" s="23">
        <v>34.799999999999997</v>
      </c>
      <c r="M8" s="23">
        <v>16.3</v>
      </c>
      <c r="N8" s="23">
        <v>1.08</v>
      </c>
    </row>
    <row r="9" spans="1:14" ht="15" customHeight="1" x14ac:dyDescent="0.25">
      <c r="A9" s="22">
        <v>75</v>
      </c>
      <c r="B9" s="1" t="s">
        <v>168</v>
      </c>
      <c r="C9" s="22">
        <v>200</v>
      </c>
      <c r="D9" s="23">
        <v>0.2</v>
      </c>
      <c r="E9" s="23">
        <v>0</v>
      </c>
      <c r="F9" s="23">
        <v>14</v>
      </c>
      <c r="G9" s="23">
        <v>28</v>
      </c>
      <c r="H9" s="23">
        <v>0</v>
      </c>
      <c r="I9" s="23">
        <v>0</v>
      </c>
      <c r="J9" s="23">
        <v>0</v>
      </c>
      <c r="K9" s="23">
        <v>6</v>
      </c>
      <c r="L9" s="23">
        <v>0</v>
      </c>
      <c r="M9" s="23">
        <v>0</v>
      </c>
      <c r="N9" s="23">
        <v>0.4</v>
      </c>
    </row>
    <row r="10" spans="1:14" ht="17.100000000000001" customHeight="1" x14ac:dyDescent="0.25">
      <c r="A10" s="87" t="s">
        <v>5</v>
      </c>
      <c r="B10" s="1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3">
        <v>4.4000000000000004</v>
      </c>
    </row>
    <row r="11" spans="1:14" ht="18.95" customHeight="1" x14ac:dyDescent="0.25">
      <c r="A11" s="48" t="s">
        <v>169</v>
      </c>
      <c r="B11" s="49" t="s">
        <v>2075</v>
      </c>
      <c r="C11" s="49">
        <f>C7+C8+C9+C10</f>
        <v>690</v>
      </c>
      <c r="D11" s="50">
        <f t="shared" ref="D11:N11" si="0">D7+D8+D9+D10</f>
        <v>19.39</v>
      </c>
      <c r="E11" s="50">
        <f t="shared" si="0"/>
        <v>21.27</v>
      </c>
      <c r="F11" s="50">
        <f t="shared" si="0"/>
        <v>98.960000000000008</v>
      </c>
      <c r="G11" s="50">
        <f t="shared" si="0"/>
        <v>638.94000000000005</v>
      </c>
      <c r="H11" s="50">
        <f t="shared" si="0"/>
        <v>0.27</v>
      </c>
      <c r="I11" s="50">
        <f t="shared" si="0"/>
        <v>330.27</v>
      </c>
      <c r="J11" s="50">
        <f t="shared" si="0"/>
        <v>175.06</v>
      </c>
      <c r="K11" s="50">
        <f t="shared" si="0"/>
        <v>297.54000000000002</v>
      </c>
      <c r="L11" s="50">
        <f t="shared" si="0"/>
        <v>285.5</v>
      </c>
      <c r="M11" s="50">
        <f t="shared" si="0"/>
        <v>78.900000000000006</v>
      </c>
      <c r="N11" s="50">
        <f t="shared" si="0"/>
        <v>7.95</v>
      </c>
    </row>
    <row r="12" spans="1:14" ht="15" customHeight="1" x14ac:dyDescent="0.25">
      <c r="A12" s="145" t="s">
        <v>170</v>
      </c>
      <c r="B12" s="146" t="s">
        <v>171</v>
      </c>
      <c r="C12" s="53" t="s">
        <v>172</v>
      </c>
      <c r="D12" s="53" t="s">
        <v>173</v>
      </c>
      <c r="E12" s="53" t="s">
        <v>174</v>
      </c>
      <c r="F12" s="53" t="s">
        <v>175</v>
      </c>
      <c r="G12" s="53" t="s">
        <v>176</v>
      </c>
      <c r="H12" s="53" t="s">
        <v>177</v>
      </c>
      <c r="I12" s="53" t="s">
        <v>178</v>
      </c>
      <c r="J12" s="53" t="s">
        <v>179</v>
      </c>
      <c r="K12" s="53" t="s">
        <v>180</v>
      </c>
      <c r="L12" s="53" t="s">
        <v>181</v>
      </c>
      <c r="M12" s="53" t="s">
        <v>182</v>
      </c>
      <c r="N12" s="54" t="s">
        <v>183</v>
      </c>
    </row>
    <row r="13" spans="1:14" ht="17.100000000000001" customHeight="1" x14ac:dyDescent="0.25">
      <c r="A13" s="22">
        <v>8</v>
      </c>
      <c r="B13" s="1" t="s">
        <v>184</v>
      </c>
      <c r="C13" s="22">
        <v>60</v>
      </c>
      <c r="D13" s="23">
        <v>0.86</v>
      </c>
      <c r="E13" s="23">
        <v>3.65</v>
      </c>
      <c r="F13" s="23">
        <v>5.0199999999999996</v>
      </c>
      <c r="G13" s="23">
        <v>56.34</v>
      </c>
      <c r="H13" s="23">
        <v>0.01</v>
      </c>
      <c r="I13" s="23">
        <v>5.7</v>
      </c>
      <c r="J13" s="23">
        <v>0</v>
      </c>
      <c r="K13" s="23">
        <v>21.09</v>
      </c>
      <c r="L13" s="23">
        <v>24.58</v>
      </c>
      <c r="M13" s="23">
        <v>12.54</v>
      </c>
      <c r="N13" s="23">
        <v>0.8</v>
      </c>
    </row>
    <row r="14" spans="1:14" ht="15" customHeight="1" x14ac:dyDescent="0.25">
      <c r="A14" s="88" t="s">
        <v>185</v>
      </c>
      <c r="B14" s="42" t="s">
        <v>186</v>
      </c>
      <c r="C14" s="88" t="s">
        <v>187</v>
      </c>
      <c r="D14" s="94" t="s">
        <v>188</v>
      </c>
      <c r="E14" s="94" t="s">
        <v>189</v>
      </c>
      <c r="F14" s="94" t="s">
        <v>190</v>
      </c>
      <c r="G14" s="94" t="s">
        <v>191</v>
      </c>
      <c r="H14" s="94" t="s">
        <v>192</v>
      </c>
      <c r="I14" s="94" t="s">
        <v>193</v>
      </c>
      <c r="J14" s="94"/>
      <c r="K14" s="94" t="s">
        <v>194</v>
      </c>
      <c r="L14" s="94" t="s">
        <v>195</v>
      </c>
      <c r="M14" s="94" t="s">
        <v>196</v>
      </c>
      <c r="N14" s="94" t="s">
        <v>197</v>
      </c>
    </row>
    <row r="15" spans="1:14" ht="17.100000000000001" customHeight="1" x14ac:dyDescent="0.25">
      <c r="A15" s="33">
        <v>3</v>
      </c>
      <c r="B15" s="14" t="s">
        <v>198</v>
      </c>
      <c r="C15" s="33">
        <v>60</v>
      </c>
      <c r="D15" s="34">
        <v>0.46</v>
      </c>
      <c r="E15" s="34">
        <v>3.65</v>
      </c>
      <c r="F15" s="34">
        <v>1.43</v>
      </c>
      <c r="G15" s="34">
        <v>40.380000000000003</v>
      </c>
      <c r="H15" s="34">
        <v>0.02</v>
      </c>
      <c r="I15" s="34">
        <v>5.7</v>
      </c>
      <c r="J15" s="34">
        <v>0</v>
      </c>
      <c r="K15" s="34">
        <v>13.11</v>
      </c>
      <c r="L15" s="34">
        <v>24.01</v>
      </c>
      <c r="M15" s="34">
        <v>7.98</v>
      </c>
      <c r="N15" s="34">
        <v>0.34</v>
      </c>
    </row>
    <row r="16" spans="1:14" ht="17.25" customHeight="1" x14ac:dyDescent="0.25">
      <c r="A16" s="33">
        <v>180</v>
      </c>
      <c r="B16" s="32" t="s">
        <v>2069</v>
      </c>
      <c r="C16" s="33">
        <v>260</v>
      </c>
      <c r="D16" s="34">
        <v>8.26</v>
      </c>
      <c r="E16" s="34">
        <v>10.58</v>
      </c>
      <c r="F16" s="34">
        <v>26.24</v>
      </c>
      <c r="G16" s="34">
        <v>201.87</v>
      </c>
      <c r="H16" s="34">
        <v>0.15</v>
      </c>
      <c r="I16" s="34">
        <v>6.04</v>
      </c>
      <c r="J16" s="34">
        <v>250</v>
      </c>
      <c r="K16" s="34">
        <v>178.31</v>
      </c>
      <c r="L16" s="34">
        <v>185.6</v>
      </c>
      <c r="M16" s="34">
        <v>9.85</v>
      </c>
      <c r="N16" s="34">
        <v>2.2200000000000002</v>
      </c>
    </row>
    <row r="17" spans="1:14" ht="32.1" customHeight="1" x14ac:dyDescent="0.25">
      <c r="A17" s="22">
        <v>63</v>
      </c>
      <c r="B17" s="2" t="s">
        <v>199</v>
      </c>
      <c r="C17" s="22">
        <v>100</v>
      </c>
      <c r="D17" s="23">
        <v>22.06</v>
      </c>
      <c r="E17" s="23">
        <v>18.23</v>
      </c>
      <c r="F17" s="23">
        <v>5.88</v>
      </c>
      <c r="G17" s="23">
        <v>276.25</v>
      </c>
      <c r="H17" s="23">
        <v>0.06</v>
      </c>
      <c r="I17" s="23">
        <v>2.5000000000000001E-2</v>
      </c>
      <c r="J17" s="23">
        <v>0</v>
      </c>
      <c r="K17" s="23">
        <v>68.13</v>
      </c>
      <c r="L17" s="23">
        <v>166.13</v>
      </c>
      <c r="M17" s="23">
        <v>25.38</v>
      </c>
      <c r="N17" s="23">
        <v>2.0299999999999998</v>
      </c>
    </row>
    <row r="18" spans="1:14" ht="15" customHeight="1" x14ac:dyDescent="0.25">
      <c r="A18" s="22">
        <v>68</v>
      </c>
      <c r="B18" s="1" t="s">
        <v>200</v>
      </c>
      <c r="C18" s="22">
        <v>150</v>
      </c>
      <c r="D18" s="23">
        <v>3.06</v>
      </c>
      <c r="E18" s="23">
        <v>4.8</v>
      </c>
      <c r="F18" s="23">
        <v>20.45</v>
      </c>
      <c r="G18" s="23">
        <v>137.25</v>
      </c>
      <c r="H18" s="23">
        <v>0.14000000000000001</v>
      </c>
      <c r="I18" s="23">
        <v>18.170000000000002</v>
      </c>
      <c r="J18" s="23">
        <v>25.5</v>
      </c>
      <c r="K18" s="23">
        <v>36.979999999999997</v>
      </c>
      <c r="L18" s="23">
        <v>86.6</v>
      </c>
      <c r="M18" s="23">
        <v>27.75</v>
      </c>
      <c r="N18" s="23">
        <v>1.01</v>
      </c>
    </row>
    <row r="19" spans="1:14" ht="14.1" customHeight="1" x14ac:dyDescent="0.25">
      <c r="A19" s="22">
        <v>89</v>
      </c>
      <c r="B19" s="1" t="s">
        <v>201</v>
      </c>
      <c r="C19" s="22">
        <v>60</v>
      </c>
      <c r="D19" s="23">
        <v>4.74</v>
      </c>
      <c r="E19" s="23">
        <v>0.6</v>
      </c>
      <c r="F19" s="23">
        <v>28.98</v>
      </c>
      <c r="G19" s="23">
        <v>140.28</v>
      </c>
      <c r="H19" s="23">
        <v>0.06</v>
      </c>
      <c r="I19" s="23">
        <v>0</v>
      </c>
      <c r="J19" s="23">
        <v>0</v>
      </c>
      <c r="K19" s="23">
        <v>13.8</v>
      </c>
      <c r="L19" s="23">
        <v>52.2</v>
      </c>
      <c r="M19" s="23">
        <v>19.8</v>
      </c>
      <c r="N19" s="23">
        <v>0.66</v>
      </c>
    </row>
    <row r="20" spans="1:14" ht="14.1" customHeight="1" x14ac:dyDescent="0.25">
      <c r="A20" s="22">
        <v>101</v>
      </c>
      <c r="B20" s="1" t="s">
        <v>202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>
        <v>98</v>
      </c>
      <c r="B21" s="1" t="s">
        <v>203</v>
      </c>
      <c r="C21" s="22">
        <v>200</v>
      </c>
      <c r="D21" s="23">
        <v>0</v>
      </c>
      <c r="E21" s="23">
        <v>0</v>
      </c>
      <c r="F21" s="23">
        <v>7.2</v>
      </c>
      <c r="G21" s="23">
        <v>36</v>
      </c>
      <c r="H21" s="23">
        <v>0</v>
      </c>
      <c r="I21" s="23">
        <v>15</v>
      </c>
      <c r="J21" s="95">
        <v>0</v>
      </c>
      <c r="K21" s="23">
        <v>29.5</v>
      </c>
      <c r="L21" s="23">
        <v>5.4</v>
      </c>
      <c r="M21" s="23">
        <v>1</v>
      </c>
      <c r="N21" s="23">
        <v>0.06</v>
      </c>
    </row>
    <row r="22" spans="1:14" ht="15.95" customHeight="1" x14ac:dyDescent="0.25">
      <c r="A22" s="55" t="s">
        <v>204</v>
      </c>
      <c r="B22" s="56" t="s">
        <v>2096</v>
      </c>
      <c r="C22" s="56">
        <f>C13+C16+C17+C18+C19+C20+C21</f>
        <v>880</v>
      </c>
      <c r="D22" s="56">
        <f t="shared" ref="D22:N22" si="1">D13+D16+D17+D18+D19+D20+D21</f>
        <v>42.28</v>
      </c>
      <c r="E22" s="56">
        <f t="shared" si="1"/>
        <v>38.22</v>
      </c>
      <c r="F22" s="56">
        <f t="shared" si="1"/>
        <v>110.47000000000001</v>
      </c>
      <c r="G22" s="56">
        <f t="shared" si="1"/>
        <v>931.23</v>
      </c>
      <c r="H22" s="56">
        <f t="shared" si="1"/>
        <v>1.27</v>
      </c>
      <c r="I22" s="56">
        <f t="shared" si="1"/>
        <v>44.935000000000002</v>
      </c>
      <c r="J22" s="56">
        <f t="shared" si="1"/>
        <v>275.5</v>
      </c>
      <c r="K22" s="56">
        <f t="shared" si="1"/>
        <v>359.31</v>
      </c>
      <c r="L22" s="56">
        <f t="shared" si="1"/>
        <v>573.51</v>
      </c>
      <c r="M22" s="56">
        <f t="shared" si="1"/>
        <v>108.82</v>
      </c>
      <c r="N22" s="56">
        <f t="shared" si="1"/>
        <v>8.3300000000000018</v>
      </c>
    </row>
    <row r="24" spans="1:14" x14ac:dyDescent="0.25">
      <c r="B24" s="103" t="s">
        <v>2078</v>
      </c>
      <c r="C24" s="105">
        <f>C22+C11</f>
        <v>1570</v>
      </c>
      <c r="D24" s="105">
        <f t="shared" ref="D24:N24" si="2">D22+D11</f>
        <v>61.67</v>
      </c>
      <c r="E24" s="105">
        <f t="shared" si="2"/>
        <v>59.489999999999995</v>
      </c>
      <c r="F24" s="105">
        <f t="shared" si="2"/>
        <v>209.43</v>
      </c>
      <c r="G24" s="105">
        <f t="shared" si="2"/>
        <v>1570.17</v>
      </c>
      <c r="H24" s="105">
        <f t="shared" si="2"/>
        <v>1.54</v>
      </c>
      <c r="I24" s="105">
        <f t="shared" si="2"/>
        <v>375.20499999999998</v>
      </c>
      <c r="J24" s="105">
        <f t="shared" si="2"/>
        <v>450.56</v>
      </c>
      <c r="K24" s="105">
        <f t="shared" si="2"/>
        <v>656.85</v>
      </c>
      <c r="L24" s="105">
        <f t="shared" si="2"/>
        <v>859.01</v>
      </c>
      <c r="M24" s="105">
        <f t="shared" si="2"/>
        <v>187.72</v>
      </c>
      <c r="N24" s="105">
        <f t="shared" si="2"/>
        <v>16.28</v>
      </c>
    </row>
  </sheetData>
  <mergeCells count="5">
    <mergeCell ref="D1:F1"/>
    <mergeCell ref="K1:N1"/>
    <mergeCell ref="A5:C5"/>
    <mergeCell ref="A6:B6"/>
    <mergeCell ref="A12:B12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C17" sqref="C17:N17"/>
    </sheetView>
  </sheetViews>
  <sheetFormatPr defaultRowHeight="15" x14ac:dyDescent="0.25"/>
  <cols>
    <col min="1" max="1" width="9"/>
    <col min="2" max="2" width="34"/>
    <col min="3" max="3" width="9"/>
    <col min="4" max="4" width="11.7109375" customWidth="1"/>
    <col min="5" max="5" width="7.140625" bestFit="1" customWidth="1"/>
    <col min="6" max="6" width="7.5703125" bestFit="1" customWidth="1"/>
    <col min="7" max="7" width="10.140625" bestFit="1" customWidth="1"/>
    <col min="8" max="8" width="14.42578125" customWidth="1"/>
    <col min="9" max="9" width="8.140625" bestFit="1" customWidth="1"/>
    <col min="10" max="11" width="7.5703125" bestFit="1" customWidth="1"/>
    <col min="12" max="12" width="8.5703125" bestFit="1" customWidth="1"/>
    <col min="13" max="13" width="7.5703125" bestFit="1" customWidth="1"/>
    <col min="14" max="14" width="7.140625" bestFit="1" customWidth="1"/>
  </cols>
  <sheetData>
    <row r="1" spans="1:14" ht="18" customHeight="1" x14ac:dyDescent="0.25">
      <c r="A1" s="134" t="s">
        <v>1569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45.95" customHeight="1" x14ac:dyDescent="0.25">
      <c r="A2" s="2" t="s">
        <v>1570</v>
      </c>
      <c r="B2" s="1" t="s">
        <v>1571</v>
      </c>
      <c r="C2" s="58" t="s">
        <v>1572</v>
      </c>
      <c r="D2" s="139" t="s">
        <v>1573</v>
      </c>
      <c r="E2" s="137" t="s">
        <v>1574</v>
      </c>
      <c r="F2" s="138" t="s">
        <v>1575</v>
      </c>
      <c r="G2" s="2" t="s">
        <v>1576</v>
      </c>
      <c r="H2" s="38" t="s">
        <v>1577</v>
      </c>
      <c r="I2" s="3" t="s">
        <v>1578</v>
      </c>
      <c r="J2" s="4" t="s">
        <v>1579</v>
      </c>
      <c r="K2" s="139" t="s">
        <v>1580</v>
      </c>
      <c r="L2" s="137" t="s">
        <v>1581</v>
      </c>
      <c r="M2" s="137" t="s">
        <v>1582</v>
      </c>
      <c r="N2" s="138" t="s">
        <v>1583</v>
      </c>
    </row>
    <row r="3" spans="1:14" ht="15" customHeight="1" x14ac:dyDescent="0.25">
      <c r="A3" s="39" t="s">
        <v>1584</v>
      </c>
      <c r="B3" s="39" t="s">
        <v>1585</v>
      </c>
      <c r="C3" s="39" t="s">
        <v>1586</v>
      </c>
      <c r="D3" s="40" t="s">
        <v>1587</v>
      </c>
      <c r="E3" t="s">
        <v>1588</v>
      </c>
      <c r="F3" s="41" t="s">
        <v>1589</v>
      </c>
      <c r="G3" s="42" t="s">
        <v>1590</v>
      </c>
      <c r="H3" s="40" t="s">
        <v>1591</v>
      </c>
      <c r="I3" t="s">
        <v>1592</v>
      </c>
      <c r="J3" s="41" t="s">
        <v>1593</v>
      </c>
      <c r="K3" s="40" t="s">
        <v>1594</v>
      </c>
      <c r="L3" t="s">
        <v>1595</v>
      </c>
      <c r="M3" t="s">
        <v>1596</v>
      </c>
      <c r="N3" s="41" t="s">
        <v>1597</v>
      </c>
    </row>
    <row r="4" spans="1:14" ht="14.1" customHeight="1" x14ac:dyDescent="0.25">
      <c r="A4" s="10" t="s">
        <v>1598</v>
      </c>
      <c r="B4" s="10" t="s">
        <v>1599</v>
      </c>
      <c r="C4" s="10" t="s">
        <v>1600</v>
      </c>
      <c r="D4" s="1" t="s">
        <v>1601</v>
      </c>
      <c r="E4" s="1" t="s">
        <v>1602</v>
      </c>
      <c r="F4" s="1" t="s">
        <v>1603</v>
      </c>
      <c r="G4" s="87" t="s">
        <v>1604</v>
      </c>
      <c r="H4" s="1" t="s">
        <v>1605</v>
      </c>
      <c r="I4" s="1" t="s">
        <v>1606</v>
      </c>
      <c r="J4" s="1" t="s">
        <v>1607</v>
      </c>
      <c r="K4" s="1" t="s">
        <v>1608</v>
      </c>
      <c r="L4" s="1" t="s">
        <v>1609</v>
      </c>
      <c r="M4" s="1" t="s">
        <v>1610</v>
      </c>
      <c r="N4" s="1" t="s">
        <v>1611</v>
      </c>
    </row>
    <row r="5" spans="1:14" ht="17.100000000000001" customHeight="1" x14ac:dyDescent="0.25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4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6">
        <v>14</v>
      </c>
    </row>
    <row r="6" spans="1:14" ht="15" customHeight="1" x14ac:dyDescent="0.25">
      <c r="A6" s="142" t="s">
        <v>1612</v>
      </c>
      <c r="B6" s="141" t="s">
        <v>1613</v>
      </c>
      <c r="C6" s="141" t="s">
        <v>1614</v>
      </c>
      <c r="D6" s="141" t="s">
        <v>1615</v>
      </c>
      <c r="E6" s="17" t="s">
        <v>1616</v>
      </c>
      <c r="F6" s="17" t="s">
        <v>1617</v>
      </c>
      <c r="G6" s="17" t="s">
        <v>1618</v>
      </c>
      <c r="H6" s="17" t="s">
        <v>1619</v>
      </c>
      <c r="I6" s="17" t="s">
        <v>1620</v>
      </c>
      <c r="J6" s="17" t="s">
        <v>1621</v>
      </c>
      <c r="K6" s="17" t="s">
        <v>1622</v>
      </c>
      <c r="L6" s="17" t="s">
        <v>1623</v>
      </c>
      <c r="M6" s="17" t="s">
        <v>1624</v>
      </c>
      <c r="N6" s="18" t="s">
        <v>1625</v>
      </c>
    </row>
    <row r="7" spans="1:14" ht="15" customHeight="1" x14ac:dyDescent="0.25">
      <c r="A7" s="130" t="s">
        <v>2093</v>
      </c>
      <c r="B7" s="131" t="s">
        <v>1626</v>
      </c>
      <c r="C7" s="19" t="s">
        <v>1627</v>
      </c>
      <c r="D7" s="19" t="s">
        <v>1628</v>
      </c>
      <c r="E7" s="19" t="s">
        <v>1629</v>
      </c>
      <c r="F7" s="19" t="s">
        <v>1630</v>
      </c>
      <c r="G7" s="19" t="s">
        <v>1631</v>
      </c>
      <c r="H7" s="19" t="s">
        <v>1632</v>
      </c>
      <c r="I7" s="19" t="s">
        <v>1633</v>
      </c>
      <c r="J7" s="19" t="s">
        <v>1634</v>
      </c>
      <c r="K7" s="19" t="s">
        <v>1635</v>
      </c>
      <c r="L7" s="19" t="s">
        <v>1636</v>
      </c>
      <c r="M7" s="19" t="s">
        <v>1637</v>
      </c>
      <c r="N7" s="20" t="s">
        <v>1638</v>
      </c>
    </row>
    <row r="8" spans="1:14" ht="14.1" customHeight="1" x14ac:dyDescent="0.25">
      <c r="A8" s="22">
        <v>31</v>
      </c>
      <c r="B8" s="13" t="s">
        <v>2097</v>
      </c>
      <c r="C8" s="22">
        <v>200</v>
      </c>
      <c r="D8" s="23">
        <v>9.67</v>
      </c>
      <c r="E8" s="23">
        <v>10.19</v>
      </c>
      <c r="F8" s="23">
        <v>41.36</v>
      </c>
      <c r="G8" s="23">
        <v>281.3</v>
      </c>
      <c r="H8" s="23">
        <v>0.09</v>
      </c>
      <c r="I8" s="23">
        <v>0.23</v>
      </c>
      <c r="J8" s="23">
        <v>4.5199999999999996</v>
      </c>
      <c r="K8" s="23">
        <v>161.03</v>
      </c>
      <c r="L8" s="23">
        <v>148.94999999999999</v>
      </c>
      <c r="M8" s="23">
        <v>18.329999999999998</v>
      </c>
      <c r="N8" s="23">
        <v>1.1299999999999999</v>
      </c>
    </row>
    <row r="9" spans="1:14" s="82" customFormat="1" ht="14.1" customHeight="1" x14ac:dyDescent="0.25">
      <c r="A9" s="22">
        <v>12</v>
      </c>
      <c r="B9" s="13" t="s">
        <v>2076</v>
      </c>
      <c r="C9" s="22">
        <v>50</v>
      </c>
      <c r="D9" s="23">
        <v>1.55</v>
      </c>
      <c r="E9" s="23">
        <v>0.1</v>
      </c>
      <c r="F9" s="23">
        <v>3.25</v>
      </c>
      <c r="G9" s="23">
        <v>20.100000000000001</v>
      </c>
      <c r="H9" s="23">
        <v>0.06</v>
      </c>
      <c r="I9" s="23">
        <v>5.6</v>
      </c>
      <c r="J9" s="23">
        <v>35</v>
      </c>
      <c r="K9" s="23">
        <v>10</v>
      </c>
      <c r="L9" s="23">
        <v>31</v>
      </c>
      <c r="M9" s="23">
        <v>10.5</v>
      </c>
      <c r="N9" s="23">
        <v>0.35</v>
      </c>
    </row>
    <row r="10" spans="1:14" ht="17.100000000000001" customHeight="1" x14ac:dyDescent="0.25">
      <c r="A10" s="22"/>
      <c r="B10" s="13" t="s">
        <v>2071</v>
      </c>
      <c r="C10" s="22">
        <v>50</v>
      </c>
      <c r="D10" s="23">
        <v>3.95</v>
      </c>
      <c r="E10" s="23">
        <v>1.55</v>
      </c>
      <c r="F10" s="23">
        <v>18.324999999999999</v>
      </c>
      <c r="G10" s="23">
        <v>137.92500000000001</v>
      </c>
      <c r="H10" s="23">
        <v>7.4999999999999997E-2</v>
      </c>
      <c r="I10" s="23">
        <v>0</v>
      </c>
      <c r="J10" s="23">
        <v>0</v>
      </c>
      <c r="K10" s="23">
        <v>8.9250000000000007</v>
      </c>
      <c r="L10" s="23">
        <v>43.499999999999993</v>
      </c>
      <c r="M10" s="23">
        <v>20.375</v>
      </c>
      <c r="N10" s="23">
        <v>1.35</v>
      </c>
    </row>
    <row r="11" spans="1:14" ht="15" customHeight="1" x14ac:dyDescent="0.25">
      <c r="A11" s="22">
        <v>75</v>
      </c>
      <c r="B11" s="13" t="s">
        <v>168</v>
      </c>
      <c r="C11" s="22">
        <v>200</v>
      </c>
      <c r="D11" s="23">
        <v>0.2</v>
      </c>
      <c r="E11" s="23">
        <v>0</v>
      </c>
      <c r="F11" s="23">
        <v>14</v>
      </c>
      <c r="G11" s="23">
        <v>28</v>
      </c>
      <c r="H11" s="23">
        <v>0</v>
      </c>
      <c r="I11" s="23">
        <v>0</v>
      </c>
      <c r="J11" s="23">
        <v>0</v>
      </c>
      <c r="K11" s="23">
        <v>6</v>
      </c>
      <c r="L11" s="23">
        <v>0</v>
      </c>
      <c r="M11" s="23">
        <v>0</v>
      </c>
      <c r="N11" s="23">
        <v>0.4</v>
      </c>
    </row>
    <row r="12" spans="1:14" ht="15.95" customHeight="1" x14ac:dyDescent="0.25">
      <c r="A12" s="67" t="s">
        <v>1639</v>
      </c>
      <c r="B12" s="49" t="s">
        <v>1640</v>
      </c>
      <c r="C12" s="49">
        <f>C8+C10+C11+C9</f>
        <v>500</v>
      </c>
      <c r="D12" s="49">
        <f t="shared" ref="D12:N12" si="0">D8+D10+D11+D9</f>
        <v>15.370000000000001</v>
      </c>
      <c r="E12" s="49">
        <f t="shared" si="0"/>
        <v>11.84</v>
      </c>
      <c r="F12" s="49">
        <f t="shared" si="0"/>
        <v>76.935000000000002</v>
      </c>
      <c r="G12" s="49">
        <f t="shared" si="0"/>
        <v>467.32500000000005</v>
      </c>
      <c r="H12" s="49">
        <f t="shared" si="0"/>
        <v>0.22499999999999998</v>
      </c>
      <c r="I12" s="49">
        <f t="shared" si="0"/>
        <v>5.83</v>
      </c>
      <c r="J12" s="49">
        <f t="shared" si="0"/>
        <v>39.519999999999996</v>
      </c>
      <c r="K12" s="49">
        <f t="shared" si="0"/>
        <v>185.95500000000001</v>
      </c>
      <c r="L12" s="49">
        <f t="shared" si="0"/>
        <v>223.45</v>
      </c>
      <c r="M12" s="49">
        <f t="shared" si="0"/>
        <v>49.204999999999998</v>
      </c>
      <c r="N12" s="49">
        <f t="shared" si="0"/>
        <v>3.23</v>
      </c>
    </row>
    <row r="13" spans="1:14" ht="15" customHeight="1" x14ac:dyDescent="0.25">
      <c r="A13" s="132" t="s">
        <v>2095</v>
      </c>
      <c r="B13" s="133" t="s">
        <v>1641</v>
      </c>
      <c r="C13" s="30" t="s">
        <v>1642</v>
      </c>
      <c r="D13" s="30" t="s">
        <v>1643</v>
      </c>
      <c r="E13" s="30" t="s">
        <v>1644</v>
      </c>
      <c r="F13" s="30" t="s">
        <v>1645</v>
      </c>
      <c r="G13" s="30" t="s">
        <v>1646</v>
      </c>
      <c r="H13" s="30" t="s">
        <v>1647</v>
      </c>
      <c r="I13" s="30" t="s">
        <v>1648</v>
      </c>
      <c r="J13" s="30" t="s">
        <v>1649</v>
      </c>
      <c r="K13" s="30" t="s">
        <v>1650</v>
      </c>
      <c r="L13" s="30" t="s">
        <v>1651</v>
      </c>
      <c r="M13" s="30" t="s">
        <v>1652</v>
      </c>
      <c r="N13" s="31" t="s">
        <v>1653</v>
      </c>
    </row>
    <row r="14" spans="1:14" ht="30.95" customHeight="1" x14ac:dyDescent="0.25">
      <c r="A14" s="33">
        <v>7</v>
      </c>
      <c r="B14" s="16" t="s">
        <v>1654</v>
      </c>
      <c r="C14" s="33">
        <v>100</v>
      </c>
      <c r="D14" s="34">
        <v>1.41</v>
      </c>
      <c r="E14" s="34">
        <v>5.08</v>
      </c>
      <c r="F14" s="34">
        <v>9.02</v>
      </c>
      <c r="G14" s="34">
        <v>87.4</v>
      </c>
      <c r="H14" s="34">
        <v>0.03</v>
      </c>
      <c r="I14" s="34">
        <v>32.4</v>
      </c>
      <c r="J14" s="34">
        <v>0</v>
      </c>
      <c r="K14" s="34">
        <v>37.369999999999997</v>
      </c>
      <c r="L14" s="34">
        <v>24.71</v>
      </c>
      <c r="M14" s="34">
        <v>13.16</v>
      </c>
      <c r="N14" s="34">
        <v>0.54</v>
      </c>
    </row>
    <row r="15" spans="1:14" ht="32.1" customHeight="1" x14ac:dyDescent="0.25">
      <c r="A15" s="22">
        <v>5</v>
      </c>
      <c r="B15" s="70" t="s">
        <v>1655</v>
      </c>
      <c r="C15" s="22">
        <v>100</v>
      </c>
      <c r="D15" s="23">
        <v>0.98</v>
      </c>
      <c r="E15" s="23">
        <v>6.15</v>
      </c>
      <c r="F15" s="23">
        <v>3.73</v>
      </c>
      <c r="G15" s="23">
        <v>74.2</v>
      </c>
      <c r="H15" s="23">
        <v>0.05</v>
      </c>
      <c r="I15" s="23">
        <v>16.760000000000002</v>
      </c>
      <c r="J15" s="23">
        <v>0</v>
      </c>
      <c r="K15" s="23">
        <v>18.68</v>
      </c>
      <c r="L15" s="23">
        <v>34.61</v>
      </c>
      <c r="M15" s="23">
        <v>16.260000000000002</v>
      </c>
      <c r="N15" s="23">
        <v>0.74</v>
      </c>
    </row>
    <row r="16" spans="1:14" ht="15" customHeight="1" x14ac:dyDescent="0.25">
      <c r="A16" s="22">
        <v>19</v>
      </c>
      <c r="B16" s="13" t="s">
        <v>1656</v>
      </c>
      <c r="C16" s="22">
        <v>250</v>
      </c>
      <c r="D16" s="23">
        <v>2.68</v>
      </c>
      <c r="E16" s="23">
        <v>2.8</v>
      </c>
      <c r="F16" s="23">
        <v>17.14</v>
      </c>
      <c r="G16" s="23">
        <v>104.5</v>
      </c>
      <c r="H16" s="23">
        <v>0.11</v>
      </c>
      <c r="I16" s="23">
        <v>8.25</v>
      </c>
      <c r="J16" s="23">
        <v>0</v>
      </c>
      <c r="K16" s="23">
        <v>26.1</v>
      </c>
      <c r="L16" s="23">
        <v>82.65</v>
      </c>
      <c r="M16" s="23">
        <v>28.5</v>
      </c>
      <c r="N16" s="23">
        <v>1.3</v>
      </c>
    </row>
    <row r="17" spans="1:14" ht="15.95" customHeight="1" x14ac:dyDescent="0.25">
      <c r="A17" s="22">
        <v>57</v>
      </c>
      <c r="B17" s="13" t="s">
        <v>1657</v>
      </c>
      <c r="C17" s="22">
        <v>100</v>
      </c>
      <c r="D17" s="23">
        <v>11.09</v>
      </c>
      <c r="E17" s="23">
        <v>12.29</v>
      </c>
      <c r="F17" s="23">
        <v>14.64</v>
      </c>
      <c r="G17" s="23">
        <v>213.75</v>
      </c>
      <c r="H17" s="23">
        <v>7.4999999999999997E-2</v>
      </c>
      <c r="I17" s="23">
        <v>1.06</v>
      </c>
      <c r="J17" s="23">
        <v>48.75</v>
      </c>
      <c r="K17" s="23">
        <v>54.88</v>
      </c>
      <c r="L17" s="23">
        <v>133.38</v>
      </c>
      <c r="M17" s="23">
        <v>27</v>
      </c>
      <c r="N17" s="23">
        <v>1.2</v>
      </c>
    </row>
    <row r="18" spans="1:14" ht="15" customHeight="1" x14ac:dyDescent="0.25">
      <c r="A18" s="22">
        <v>97</v>
      </c>
      <c r="B18" s="13" t="s">
        <v>1658</v>
      </c>
      <c r="C18" s="22">
        <v>200</v>
      </c>
      <c r="D18" s="23">
        <v>11.64</v>
      </c>
      <c r="E18" s="23">
        <v>19.48</v>
      </c>
      <c r="F18" s="23">
        <v>100</v>
      </c>
      <c r="G18" s="23">
        <v>621.9</v>
      </c>
      <c r="H18" s="23">
        <v>3.5000000000000003E-2</v>
      </c>
      <c r="I18" s="23">
        <v>0</v>
      </c>
      <c r="J18" s="23">
        <v>27</v>
      </c>
      <c r="K18" s="23">
        <v>187.68</v>
      </c>
      <c r="L18" s="23">
        <v>522.78</v>
      </c>
      <c r="M18" s="23">
        <v>153.62</v>
      </c>
      <c r="N18" s="23">
        <v>1.78</v>
      </c>
    </row>
    <row r="19" spans="1:14" ht="15" customHeight="1" x14ac:dyDescent="0.25">
      <c r="A19" s="22">
        <v>71</v>
      </c>
      <c r="B19" s="13" t="s">
        <v>1659</v>
      </c>
      <c r="C19" s="22">
        <v>200</v>
      </c>
      <c r="D19" s="23">
        <v>0.2</v>
      </c>
      <c r="E19" s="23">
        <v>0.2</v>
      </c>
      <c r="F19" s="23">
        <v>22.3</v>
      </c>
      <c r="G19" s="23">
        <v>110</v>
      </c>
      <c r="H19" s="23">
        <v>0.02</v>
      </c>
      <c r="I19" s="23">
        <v>0</v>
      </c>
      <c r="J19" s="23">
        <v>0</v>
      </c>
      <c r="K19" s="23">
        <v>12</v>
      </c>
      <c r="L19" s="23">
        <v>2.4</v>
      </c>
      <c r="M19" s="23">
        <v>0</v>
      </c>
      <c r="N19" s="23">
        <v>0.8</v>
      </c>
    </row>
    <row r="20" spans="1:14" ht="14.1" customHeight="1" x14ac:dyDescent="0.25">
      <c r="A20" s="46"/>
      <c r="B20" s="13" t="s">
        <v>1660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/>
      <c r="B21" s="13" t="s">
        <v>2071</v>
      </c>
      <c r="C21" s="22">
        <v>20</v>
      </c>
      <c r="D21" s="23">
        <v>1.58</v>
      </c>
      <c r="E21" s="23">
        <v>0.62</v>
      </c>
      <c r="F21" s="23">
        <v>7.33</v>
      </c>
      <c r="G21" s="23">
        <v>55.17</v>
      </c>
      <c r="H21" s="23">
        <v>0.03</v>
      </c>
      <c r="I21" s="23">
        <v>0</v>
      </c>
      <c r="J21" s="23">
        <v>0</v>
      </c>
      <c r="K21" s="23">
        <v>3.57</v>
      </c>
      <c r="L21" s="23">
        <v>17.399999999999999</v>
      </c>
      <c r="M21" s="23">
        <v>8.15</v>
      </c>
      <c r="N21" s="23">
        <v>0.54</v>
      </c>
    </row>
    <row r="22" spans="1:14" ht="15.95" customHeight="1" x14ac:dyDescent="0.25">
      <c r="A22" s="55" t="s">
        <v>1661</v>
      </c>
      <c r="B22" s="56" t="s">
        <v>2096</v>
      </c>
      <c r="C22" s="56">
        <f>C15+C16+C17+C18+C19+C20+C21</f>
        <v>920</v>
      </c>
      <c r="D22" s="56">
        <f t="shared" ref="D22:N22" si="1">D15+D16+D17+D18+D19+D20+D21</f>
        <v>31.47</v>
      </c>
      <c r="E22" s="56">
        <f t="shared" si="1"/>
        <v>41.9</v>
      </c>
      <c r="F22" s="56">
        <f t="shared" si="1"/>
        <v>181.84</v>
      </c>
      <c r="G22" s="56">
        <f t="shared" si="1"/>
        <v>1262.76</v>
      </c>
      <c r="H22" s="56">
        <f t="shared" si="1"/>
        <v>1.1700000000000002</v>
      </c>
      <c r="I22" s="56">
        <f t="shared" si="1"/>
        <v>26.07</v>
      </c>
      <c r="J22" s="56">
        <f t="shared" si="1"/>
        <v>75.75</v>
      </c>
      <c r="K22" s="56">
        <f t="shared" si="1"/>
        <v>314.41000000000003</v>
      </c>
      <c r="L22" s="56">
        <f t="shared" si="1"/>
        <v>846.21999999999991</v>
      </c>
      <c r="M22" s="56">
        <f t="shared" si="1"/>
        <v>246.03</v>
      </c>
      <c r="N22" s="56">
        <f t="shared" si="1"/>
        <v>7.91</v>
      </c>
    </row>
    <row r="23" spans="1:14" x14ac:dyDescent="0.25">
      <c r="B23" s="103" t="s">
        <v>2078</v>
      </c>
      <c r="C23" s="105">
        <f>C22+C12</f>
        <v>1420</v>
      </c>
      <c r="D23" s="124">
        <f t="shared" ref="D23:N23" si="2">D22+D12</f>
        <v>46.84</v>
      </c>
      <c r="E23" s="124">
        <f t="shared" si="2"/>
        <v>53.739999999999995</v>
      </c>
      <c r="F23" s="124">
        <f t="shared" si="2"/>
        <v>258.77499999999998</v>
      </c>
      <c r="G23" s="124">
        <f t="shared" si="2"/>
        <v>1730.085</v>
      </c>
      <c r="H23" s="124">
        <f t="shared" si="2"/>
        <v>1.395</v>
      </c>
      <c r="I23" s="124">
        <f t="shared" si="2"/>
        <v>31.9</v>
      </c>
      <c r="J23" s="124">
        <f t="shared" si="2"/>
        <v>115.27</v>
      </c>
      <c r="K23" s="124">
        <f t="shared" si="2"/>
        <v>500.36500000000001</v>
      </c>
      <c r="L23" s="124">
        <f t="shared" si="2"/>
        <v>1069.6699999999998</v>
      </c>
      <c r="M23" s="124">
        <f t="shared" si="2"/>
        <v>295.23500000000001</v>
      </c>
      <c r="N23" s="124">
        <f t="shared" si="2"/>
        <v>11.14</v>
      </c>
    </row>
  </sheetData>
  <mergeCells count="6">
    <mergeCell ref="A13:B13"/>
    <mergeCell ref="A1:N1"/>
    <mergeCell ref="D2:F2"/>
    <mergeCell ref="K2:N2"/>
    <mergeCell ref="A6:D6"/>
    <mergeCell ref="A7:B7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1"/>
  <sheetViews>
    <sheetView workbookViewId="0">
      <selection activeCell="C16" sqref="C16:N16"/>
    </sheetView>
  </sheetViews>
  <sheetFormatPr defaultRowHeight="15" x14ac:dyDescent="0.25"/>
  <cols>
    <col min="1" max="1" width="9"/>
    <col min="2" max="2" width="35"/>
    <col min="3" max="3" width="9"/>
    <col min="4" max="5" width="7"/>
    <col min="6" max="6" width="8"/>
    <col min="7" max="7" width="10"/>
    <col min="8" max="8" width="14.28515625" customWidth="1"/>
    <col min="9" max="9" width="9"/>
    <col min="10" max="10" width="7"/>
    <col min="11" max="11" width="8"/>
    <col min="12" max="12" width="11"/>
    <col min="13" max="13" width="9"/>
    <col min="14" max="14" width="7"/>
  </cols>
  <sheetData>
    <row r="1" spans="1:14" ht="45.95" customHeight="1" x14ac:dyDescent="0.25">
      <c r="A1" s="2" t="s">
        <v>1662</v>
      </c>
      <c r="B1" s="1" t="s">
        <v>1663</v>
      </c>
      <c r="C1" s="58" t="s">
        <v>1664</v>
      </c>
      <c r="D1" s="139" t="s">
        <v>1665</v>
      </c>
      <c r="E1" s="137" t="s">
        <v>1666</v>
      </c>
      <c r="F1" s="138" t="s">
        <v>1667</v>
      </c>
      <c r="G1" s="2" t="s">
        <v>1668</v>
      </c>
      <c r="H1" s="38" t="s">
        <v>1669</v>
      </c>
      <c r="I1" s="3" t="s">
        <v>1670</v>
      </c>
      <c r="J1" s="4" t="s">
        <v>1671</v>
      </c>
      <c r="K1" s="139" t="s">
        <v>1672</v>
      </c>
      <c r="L1" s="137" t="s">
        <v>1673</v>
      </c>
      <c r="M1" s="137" t="s">
        <v>1674</v>
      </c>
      <c r="N1" s="138" t="s">
        <v>1675</v>
      </c>
    </row>
    <row r="2" spans="1:14" ht="15" customHeight="1" x14ac:dyDescent="0.25">
      <c r="A2" s="39" t="s">
        <v>1676</v>
      </c>
      <c r="B2" s="39" t="s">
        <v>1677</v>
      </c>
      <c r="C2" s="39" t="s">
        <v>1678</v>
      </c>
      <c r="D2" s="40" t="s">
        <v>1679</v>
      </c>
      <c r="E2" t="s">
        <v>1680</v>
      </c>
      <c r="F2" s="41" t="s">
        <v>1681</v>
      </c>
      <c r="G2" s="42" t="s">
        <v>1682</v>
      </c>
      <c r="H2" s="40" t="s">
        <v>1683</v>
      </c>
      <c r="I2" t="s">
        <v>1684</v>
      </c>
      <c r="J2" s="41" t="s">
        <v>1685</v>
      </c>
      <c r="K2" s="40" t="s">
        <v>1686</v>
      </c>
      <c r="L2" t="s">
        <v>1687</v>
      </c>
      <c r="M2" t="s">
        <v>1688</v>
      </c>
      <c r="N2" s="41" t="s">
        <v>1689</v>
      </c>
    </row>
    <row r="3" spans="1:14" ht="14.1" customHeight="1" x14ac:dyDescent="0.25">
      <c r="A3" s="10" t="s">
        <v>1690</v>
      </c>
      <c r="B3" s="10" t="s">
        <v>1691</v>
      </c>
      <c r="C3" s="10" t="s">
        <v>1692</v>
      </c>
      <c r="D3" s="12" t="s">
        <v>1693</v>
      </c>
      <c r="E3" s="1" t="s">
        <v>1694</v>
      </c>
      <c r="F3" s="1" t="s">
        <v>1695</v>
      </c>
      <c r="G3" s="10" t="s">
        <v>1696</v>
      </c>
      <c r="H3" s="1" t="s">
        <v>1697</v>
      </c>
      <c r="I3" s="1" t="s">
        <v>1698</v>
      </c>
      <c r="J3" s="12" t="s">
        <v>1699</v>
      </c>
      <c r="K3" s="12" t="s">
        <v>1700</v>
      </c>
      <c r="L3" s="1" t="s">
        <v>1701</v>
      </c>
      <c r="M3" s="13" t="s">
        <v>1702</v>
      </c>
      <c r="N3" s="1" t="s">
        <v>1703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6">
        <v>11</v>
      </c>
      <c r="L4" s="14">
        <v>12</v>
      </c>
      <c r="M4" s="16">
        <v>13</v>
      </c>
      <c r="N4" s="14">
        <v>14</v>
      </c>
    </row>
    <row r="5" spans="1:14" ht="15" customHeight="1" x14ac:dyDescent="0.25">
      <c r="A5" s="142" t="s">
        <v>1704</v>
      </c>
      <c r="B5" s="141" t="s">
        <v>1705</v>
      </c>
      <c r="C5" s="141" t="s">
        <v>1706</v>
      </c>
      <c r="D5" s="17" t="s">
        <v>1707</v>
      </c>
      <c r="E5" s="17" t="s">
        <v>1708</v>
      </c>
      <c r="F5" s="17" t="s">
        <v>1709</v>
      </c>
      <c r="G5" s="17" t="s">
        <v>1710</v>
      </c>
      <c r="H5" s="17" t="s">
        <v>1711</v>
      </c>
      <c r="I5" s="17" t="s">
        <v>1712</v>
      </c>
      <c r="J5" s="17" t="s">
        <v>1713</v>
      </c>
      <c r="K5" s="17" t="s">
        <v>1714</v>
      </c>
      <c r="L5" s="17" t="s">
        <v>1715</v>
      </c>
      <c r="M5" s="17" t="s">
        <v>1716</v>
      </c>
      <c r="N5" s="18" t="s">
        <v>1717</v>
      </c>
    </row>
    <row r="6" spans="1:14" ht="15" customHeight="1" x14ac:dyDescent="0.25">
      <c r="A6" s="130" t="s">
        <v>2093</v>
      </c>
      <c r="B6" s="131" t="s">
        <v>1718</v>
      </c>
      <c r="C6" s="19" t="s">
        <v>1719</v>
      </c>
      <c r="D6" s="19" t="s">
        <v>1720</v>
      </c>
      <c r="E6" s="19" t="s">
        <v>1721</v>
      </c>
      <c r="F6" s="19" t="s">
        <v>1722</v>
      </c>
      <c r="G6" s="19" t="s">
        <v>1723</v>
      </c>
      <c r="H6" s="19" t="s">
        <v>1724</v>
      </c>
      <c r="I6" s="19" t="s">
        <v>1725</v>
      </c>
      <c r="J6" s="19" t="s">
        <v>1726</v>
      </c>
      <c r="K6" s="19" t="s">
        <v>1727</v>
      </c>
      <c r="L6" s="19" t="s">
        <v>1728</v>
      </c>
      <c r="M6" s="19" t="s">
        <v>1729</v>
      </c>
      <c r="N6" s="20" t="s">
        <v>1730</v>
      </c>
    </row>
    <row r="7" spans="1:14" ht="15.95" customHeight="1" x14ac:dyDescent="0.25">
      <c r="A7" s="22">
        <v>34</v>
      </c>
      <c r="B7" s="13" t="s">
        <v>275</v>
      </c>
      <c r="C7" s="22">
        <v>200</v>
      </c>
      <c r="D7" s="23">
        <v>6.24</v>
      </c>
      <c r="E7" s="23">
        <v>6.1</v>
      </c>
      <c r="F7" s="23">
        <v>19.7</v>
      </c>
      <c r="G7" s="23">
        <v>158.63999999999999</v>
      </c>
      <c r="H7" s="23">
        <v>0.08</v>
      </c>
      <c r="I7" s="23">
        <v>1.0900000000000001</v>
      </c>
      <c r="J7" s="23">
        <v>36.72</v>
      </c>
      <c r="K7" s="23">
        <v>192.17</v>
      </c>
      <c r="L7" s="23">
        <v>156.05000000000001</v>
      </c>
      <c r="M7" s="23">
        <v>23.52</v>
      </c>
      <c r="N7" s="23">
        <v>0.3</v>
      </c>
    </row>
    <row r="8" spans="1:14" ht="14.1" customHeight="1" x14ac:dyDescent="0.25">
      <c r="A8" s="22"/>
      <c r="B8" s="13" t="s">
        <v>2071</v>
      </c>
      <c r="C8" s="22">
        <v>40</v>
      </c>
      <c r="D8" s="23">
        <v>3.16</v>
      </c>
      <c r="E8" s="23">
        <v>1.24</v>
      </c>
      <c r="F8" s="23">
        <v>14.66</v>
      </c>
      <c r="G8" s="23">
        <v>110.34</v>
      </c>
      <c r="H8" s="23">
        <v>0.06</v>
      </c>
      <c r="I8" s="23">
        <v>0</v>
      </c>
      <c r="J8" s="23">
        <v>0</v>
      </c>
      <c r="K8" s="23">
        <v>7.14</v>
      </c>
      <c r="L8" s="23">
        <v>34.799999999999997</v>
      </c>
      <c r="M8" s="23">
        <v>16.3</v>
      </c>
      <c r="N8" s="23">
        <v>1.08</v>
      </c>
    </row>
    <row r="9" spans="1:14" ht="17.100000000000001" customHeight="1" x14ac:dyDescent="0.25">
      <c r="A9" s="22">
        <v>103</v>
      </c>
      <c r="B9" s="13" t="s">
        <v>402</v>
      </c>
      <c r="C9" s="22">
        <v>200</v>
      </c>
      <c r="D9" s="23">
        <v>0.13</v>
      </c>
      <c r="E9" s="23">
        <v>0.02</v>
      </c>
      <c r="F9" s="23">
        <v>10.25</v>
      </c>
      <c r="G9" s="23">
        <v>41.68</v>
      </c>
      <c r="H9" s="23">
        <v>0</v>
      </c>
      <c r="I9" s="23">
        <v>2.83</v>
      </c>
      <c r="J9" s="23">
        <v>0</v>
      </c>
      <c r="K9" s="23">
        <v>14.05</v>
      </c>
      <c r="L9" s="23">
        <v>4.4000000000000004</v>
      </c>
      <c r="M9" s="23">
        <v>2.4</v>
      </c>
      <c r="N9" s="23">
        <v>0.38</v>
      </c>
    </row>
    <row r="10" spans="1:14" ht="14.1" customHeight="1" x14ac:dyDescent="0.25">
      <c r="A10" s="10" t="s">
        <v>1731</v>
      </c>
      <c r="B10" s="13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3">
        <v>4.4000000000000004</v>
      </c>
    </row>
    <row r="11" spans="1:14" ht="21.95" customHeight="1" x14ac:dyDescent="0.25">
      <c r="A11" s="68" t="s">
        <v>1732</v>
      </c>
      <c r="B11" s="49" t="s">
        <v>2077</v>
      </c>
      <c r="C11" s="49">
        <f>C7+C8+C9+C10</f>
        <v>640</v>
      </c>
      <c r="D11" s="49">
        <f t="shared" ref="D11:N11" si="0">D7+D8+D9+D10</f>
        <v>10.330000000000002</v>
      </c>
      <c r="E11" s="49">
        <f t="shared" si="0"/>
        <v>8.16</v>
      </c>
      <c r="F11" s="49">
        <f t="shared" si="0"/>
        <v>64.210000000000008</v>
      </c>
      <c r="G11" s="49">
        <f t="shared" si="0"/>
        <v>400.66</v>
      </c>
      <c r="H11" s="49">
        <f t="shared" si="0"/>
        <v>0.2</v>
      </c>
      <c r="I11" s="49">
        <f t="shared" si="0"/>
        <v>333.92</v>
      </c>
      <c r="J11" s="49">
        <f t="shared" si="0"/>
        <v>36.78</v>
      </c>
      <c r="K11" s="49">
        <f t="shared" si="0"/>
        <v>245.35999999999999</v>
      </c>
      <c r="L11" s="49">
        <f t="shared" si="0"/>
        <v>217.25000000000003</v>
      </c>
      <c r="M11" s="49">
        <f t="shared" si="0"/>
        <v>60.22</v>
      </c>
      <c r="N11" s="49">
        <f t="shared" si="0"/>
        <v>6.16</v>
      </c>
    </row>
    <row r="12" spans="1:14" ht="15" customHeight="1" x14ac:dyDescent="0.25">
      <c r="A12" s="132" t="s">
        <v>2095</v>
      </c>
      <c r="B12" s="133" t="s">
        <v>1733</v>
      </c>
      <c r="C12" s="30" t="s">
        <v>1734</v>
      </c>
      <c r="D12" s="30" t="s">
        <v>1735</v>
      </c>
      <c r="E12" s="30" t="s">
        <v>1736</v>
      </c>
      <c r="F12" s="30" t="s">
        <v>1737</v>
      </c>
      <c r="G12" s="30" t="s">
        <v>1738</v>
      </c>
      <c r="H12" s="30" t="s">
        <v>1739</v>
      </c>
      <c r="I12" s="30" t="s">
        <v>1740</v>
      </c>
      <c r="J12" s="30" t="s">
        <v>1741</v>
      </c>
      <c r="K12" s="30" t="s">
        <v>1742</v>
      </c>
      <c r="L12" s="30" t="s">
        <v>1743</v>
      </c>
      <c r="M12" s="30" t="s">
        <v>1744</v>
      </c>
      <c r="N12" s="31" t="s">
        <v>1745</v>
      </c>
    </row>
    <row r="13" spans="1:14" ht="20.100000000000001" customHeight="1" x14ac:dyDescent="0.25">
      <c r="A13" s="22">
        <v>91</v>
      </c>
      <c r="B13" s="13" t="s">
        <v>1746</v>
      </c>
      <c r="C13" s="22">
        <v>150</v>
      </c>
      <c r="D13" s="23">
        <v>1.99</v>
      </c>
      <c r="E13" s="23">
        <v>9.1199999999999992</v>
      </c>
      <c r="F13" s="23">
        <v>12.78</v>
      </c>
      <c r="G13" s="23">
        <v>141.18</v>
      </c>
      <c r="H13" s="23">
        <v>0.09</v>
      </c>
      <c r="I13" s="23">
        <v>26.5</v>
      </c>
      <c r="J13" s="23">
        <v>0</v>
      </c>
      <c r="K13" s="23">
        <v>64.5</v>
      </c>
      <c r="L13" s="23">
        <v>24</v>
      </c>
      <c r="M13" s="23">
        <v>42.48</v>
      </c>
      <c r="N13" s="23">
        <v>0.78</v>
      </c>
    </row>
    <row r="14" spans="1:14" ht="17.100000000000001" customHeight="1" x14ac:dyDescent="0.25">
      <c r="A14" s="33">
        <v>16</v>
      </c>
      <c r="B14" s="16" t="s">
        <v>90</v>
      </c>
      <c r="C14" s="33">
        <v>250</v>
      </c>
      <c r="D14" s="34">
        <v>8.61</v>
      </c>
      <c r="E14" s="34">
        <v>8.4</v>
      </c>
      <c r="F14" s="34">
        <v>14.34</v>
      </c>
      <c r="G14" s="34">
        <v>167.25</v>
      </c>
      <c r="H14" s="34">
        <v>0.1</v>
      </c>
      <c r="I14" s="34">
        <v>9.11</v>
      </c>
      <c r="J14" s="34">
        <v>15</v>
      </c>
      <c r="K14" s="34">
        <v>45.3</v>
      </c>
      <c r="L14" s="34">
        <v>176.53</v>
      </c>
      <c r="M14" s="34">
        <v>47.35</v>
      </c>
      <c r="N14" s="34">
        <v>1.26</v>
      </c>
    </row>
    <row r="15" spans="1:14" ht="16.5" customHeight="1" x14ac:dyDescent="0.25">
      <c r="A15" s="33">
        <v>59</v>
      </c>
      <c r="B15" s="16" t="s">
        <v>2067</v>
      </c>
      <c r="C15" s="33">
        <v>180</v>
      </c>
      <c r="D15" s="34">
        <v>0.6</v>
      </c>
      <c r="E15" s="34">
        <v>10.7</v>
      </c>
      <c r="F15" s="34">
        <v>25.2</v>
      </c>
      <c r="G15" s="34">
        <v>282.89999999999998</v>
      </c>
      <c r="H15" s="34">
        <v>7.0000000000000007E-2</v>
      </c>
      <c r="I15" s="34">
        <v>7.9</v>
      </c>
      <c r="J15" s="34">
        <v>195.7</v>
      </c>
      <c r="K15" s="34">
        <v>123.1</v>
      </c>
      <c r="L15" s="99">
        <v>91.5</v>
      </c>
      <c r="M15" s="99">
        <v>11.2</v>
      </c>
      <c r="N15" s="34">
        <v>0.8</v>
      </c>
    </row>
    <row r="16" spans="1:14" ht="18" customHeight="1" x14ac:dyDescent="0.25">
      <c r="A16" s="22">
        <v>107</v>
      </c>
      <c r="B16" s="13" t="s">
        <v>1747</v>
      </c>
      <c r="C16" s="22">
        <v>100</v>
      </c>
      <c r="D16" s="23">
        <v>24.49</v>
      </c>
      <c r="E16" s="23">
        <v>22.36</v>
      </c>
      <c r="F16" s="23">
        <v>5.95</v>
      </c>
      <c r="G16" s="23">
        <v>210.13</v>
      </c>
      <c r="H16" s="23">
        <v>0.06</v>
      </c>
      <c r="I16" s="23">
        <v>1.5</v>
      </c>
      <c r="J16" s="23">
        <v>0</v>
      </c>
      <c r="K16" s="23">
        <v>29.75</v>
      </c>
      <c r="L16" s="23">
        <v>146.63</v>
      </c>
      <c r="M16" s="23">
        <v>25.34</v>
      </c>
      <c r="N16" s="23">
        <v>2.5</v>
      </c>
    </row>
    <row r="17" spans="1:14" ht="14.1" customHeight="1" x14ac:dyDescent="0.25">
      <c r="A17" s="22">
        <v>72</v>
      </c>
      <c r="B17" s="13" t="s">
        <v>1748</v>
      </c>
      <c r="C17" s="22">
        <v>200</v>
      </c>
      <c r="D17" s="23">
        <v>0.04</v>
      </c>
      <c r="E17" s="23">
        <v>0</v>
      </c>
      <c r="F17" s="23">
        <v>24.76</v>
      </c>
      <c r="G17" s="23">
        <v>94.2</v>
      </c>
      <c r="H17" s="23">
        <v>0.01</v>
      </c>
      <c r="I17" s="23">
        <v>1.08</v>
      </c>
      <c r="J17" s="23">
        <v>0</v>
      </c>
      <c r="K17" s="23">
        <v>6.4</v>
      </c>
      <c r="L17" s="23">
        <v>3.6</v>
      </c>
      <c r="M17" s="23">
        <v>0</v>
      </c>
      <c r="N17" s="23">
        <v>0.18</v>
      </c>
    </row>
    <row r="18" spans="1:14" ht="14.1" customHeight="1" x14ac:dyDescent="0.25">
      <c r="A18" s="22"/>
      <c r="B18" s="13" t="s">
        <v>1749</v>
      </c>
      <c r="C18" s="22">
        <v>50</v>
      </c>
      <c r="D18" s="23">
        <v>3.3</v>
      </c>
      <c r="E18" s="23">
        <v>0.36</v>
      </c>
      <c r="F18" s="23">
        <v>16.7</v>
      </c>
      <c r="G18" s="23">
        <v>83.24</v>
      </c>
      <c r="H18" s="23">
        <v>0.85</v>
      </c>
      <c r="I18" s="23">
        <v>0</v>
      </c>
      <c r="J18" s="23">
        <v>0</v>
      </c>
      <c r="K18" s="23">
        <v>11.5</v>
      </c>
      <c r="L18" s="23">
        <v>53</v>
      </c>
      <c r="M18" s="23">
        <v>12.5</v>
      </c>
      <c r="N18" s="23">
        <v>1.55</v>
      </c>
    </row>
    <row r="19" spans="1:14" ht="14.1" customHeight="1" x14ac:dyDescent="0.25">
      <c r="A19" s="22"/>
      <c r="B19" s="13" t="s">
        <v>2071</v>
      </c>
      <c r="C19" s="22">
        <v>20</v>
      </c>
      <c r="D19" s="23">
        <v>1.58</v>
      </c>
      <c r="E19" s="23">
        <v>0.62</v>
      </c>
      <c r="F19" s="23">
        <v>7.33</v>
      </c>
      <c r="G19" s="23">
        <v>55.17</v>
      </c>
      <c r="H19" s="23">
        <v>0.03</v>
      </c>
      <c r="I19" s="23">
        <v>0</v>
      </c>
      <c r="J19" s="23">
        <v>0</v>
      </c>
      <c r="K19" s="23">
        <v>3.57</v>
      </c>
      <c r="L19" s="23">
        <v>17.399999999999999</v>
      </c>
      <c r="M19" s="23">
        <v>8.15</v>
      </c>
      <c r="N19" s="23">
        <v>0.54</v>
      </c>
    </row>
    <row r="20" spans="1:14" ht="15.95" customHeight="1" x14ac:dyDescent="0.25">
      <c r="A20" s="55" t="s">
        <v>1750</v>
      </c>
      <c r="B20" s="56" t="s">
        <v>1751</v>
      </c>
      <c r="C20" s="56">
        <f>C13+C14+C15+C16+C17+C18+C19</f>
        <v>950</v>
      </c>
      <c r="D20" s="56">
        <f t="shared" ref="D20:N20" si="1">D13+D14+D15+D16+D17+D18+D19</f>
        <v>40.609999999999992</v>
      </c>
      <c r="E20" s="56">
        <f t="shared" si="1"/>
        <v>51.559999999999995</v>
      </c>
      <c r="F20" s="56">
        <f t="shared" si="1"/>
        <v>107.06</v>
      </c>
      <c r="G20" s="56">
        <f t="shared" si="1"/>
        <v>1034.07</v>
      </c>
      <c r="H20" s="56">
        <f t="shared" si="1"/>
        <v>1.21</v>
      </c>
      <c r="I20" s="56">
        <f t="shared" si="1"/>
        <v>46.089999999999996</v>
      </c>
      <c r="J20" s="56">
        <f t="shared" si="1"/>
        <v>210.7</v>
      </c>
      <c r="K20" s="56">
        <f t="shared" si="1"/>
        <v>284.11999999999995</v>
      </c>
      <c r="L20" s="56">
        <f t="shared" si="1"/>
        <v>512.66</v>
      </c>
      <c r="M20" s="56">
        <f t="shared" si="1"/>
        <v>147.02000000000001</v>
      </c>
      <c r="N20" s="56">
        <f t="shared" si="1"/>
        <v>7.6099999999999994</v>
      </c>
    </row>
    <row r="21" spans="1:14" x14ac:dyDescent="0.25">
      <c r="B21" s="103" t="s">
        <v>2078</v>
      </c>
      <c r="C21" s="105">
        <f>C20+C11</f>
        <v>1590</v>
      </c>
      <c r="D21" s="105">
        <f t="shared" ref="D21:N21" si="2">D20+D11</f>
        <v>50.94</v>
      </c>
      <c r="E21" s="105">
        <f t="shared" si="2"/>
        <v>59.72</v>
      </c>
      <c r="F21" s="105">
        <f t="shared" si="2"/>
        <v>171.27</v>
      </c>
      <c r="G21" s="105">
        <f t="shared" si="2"/>
        <v>1434.73</v>
      </c>
      <c r="H21" s="105">
        <f t="shared" si="2"/>
        <v>1.41</v>
      </c>
      <c r="I21" s="105">
        <f t="shared" si="2"/>
        <v>380.01</v>
      </c>
      <c r="J21" s="105">
        <f t="shared" si="2"/>
        <v>247.48</v>
      </c>
      <c r="K21" s="105">
        <f t="shared" si="2"/>
        <v>529.4799999999999</v>
      </c>
      <c r="L21" s="105">
        <f t="shared" si="2"/>
        <v>729.91</v>
      </c>
      <c r="M21" s="105">
        <f t="shared" si="2"/>
        <v>207.24</v>
      </c>
      <c r="N21" s="105">
        <f t="shared" si="2"/>
        <v>13.77</v>
      </c>
    </row>
  </sheetData>
  <mergeCells count="5">
    <mergeCell ref="D1:F1"/>
    <mergeCell ref="K1:N1"/>
    <mergeCell ref="A5:C5"/>
    <mergeCell ref="A6:B6"/>
    <mergeCell ref="A12:B12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D22" sqref="D22:N22"/>
    </sheetView>
  </sheetViews>
  <sheetFormatPr defaultRowHeight="15" x14ac:dyDescent="0.25"/>
  <cols>
    <col min="1" max="1" width="9"/>
    <col min="2" max="2" width="34"/>
    <col min="3" max="3" width="9"/>
    <col min="4" max="5" width="7.28515625" bestFit="1" customWidth="1"/>
    <col min="6" max="6" width="7.5703125" bestFit="1" customWidth="1"/>
    <col min="7" max="7" width="10.28515625" bestFit="1" customWidth="1"/>
    <col min="8" max="8" width="13.28515625" customWidth="1"/>
    <col min="9" max="9" width="8.28515625" bestFit="1" customWidth="1"/>
    <col min="10" max="11" width="7.5703125" bestFit="1" customWidth="1"/>
    <col min="12" max="13" width="8.28515625" bestFit="1" customWidth="1"/>
    <col min="14" max="14" width="7.28515625" bestFit="1" customWidth="1"/>
  </cols>
  <sheetData>
    <row r="1" spans="1:14" ht="45.95" customHeight="1" x14ac:dyDescent="0.25">
      <c r="A1" s="2" t="s">
        <v>1752</v>
      </c>
      <c r="B1" s="1" t="s">
        <v>1753</v>
      </c>
      <c r="C1" s="58" t="s">
        <v>1754</v>
      </c>
      <c r="D1" s="139" t="s">
        <v>1755</v>
      </c>
      <c r="E1" s="137" t="s">
        <v>1756</v>
      </c>
      <c r="F1" s="138" t="s">
        <v>1757</v>
      </c>
      <c r="G1" s="2" t="s">
        <v>1758</v>
      </c>
      <c r="H1" s="38" t="s">
        <v>1759</v>
      </c>
      <c r="I1" s="3" t="s">
        <v>1760</v>
      </c>
      <c r="J1" s="4" t="s">
        <v>1761</v>
      </c>
      <c r="K1" s="139" t="s">
        <v>1762</v>
      </c>
      <c r="L1" s="137" t="s">
        <v>1763</v>
      </c>
      <c r="M1" s="137" t="s">
        <v>1764</v>
      </c>
      <c r="N1" s="138" t="s">
        <v>1765</v>
      </c>
    </row>
    <row r="2" spans="1:14" ht="15" customHeight="1" x14ac:dyDescent="0.25">
      <c r="A2" s="39" t="s">
        <v>1766</v>
      </c>
      <c r="B2" s="39" t="s">
        <v>1767</v>
      </c>
      <c r="C2" s="39" t="s">
        <v>1768</v>
      </c>
      <c r="D2" s="40" t="s">
        <v>1769</v>
      </c>
      <c r="E2" t="s">
        <v>1770</v>
      </c>
      <c r="F2" s="41" t="s">
        <v>1771</v>
      </c>
      <c r="G2" s="42" t="s">
        <v>1772</v>
      </c>
      <c r="H2" s="40" t="s">
        <v>1773</v>
      </c>
      <c r="I2" t="s">
        <v>1774</v>
      </c>
      <c r="J2" s="41" t="s">
        <v>1775</v>
      </c>
      <c r="K2" s="40" t="s">
        <v>1776</v>
      </c>
      <c r="L2" t="s">
        <v>1777</v>
      </c>
      <c r="M2" t="s">
        <v>1778</v>
      </c>
      <c r="N2" s="41" t="s">
        <v>1779</v>
      </c>
    </row>
    <row r="3" spans="1:14" ht="14.1" customHeight="1" x14ac:dyDescent="0.25">
      <c r="A3" s="10" t="s">
        <v>1780</v>
      </c>
      <c r="B3" s="10" t="s">
        <v>1781</v>
      </c>
      <c r="C3" s="10" t="s">
        <v>1782</v>
      </c>
      <c r="D3" s="12" t="s">
        <v>1783</v>
      </c>
      <c r="E3" s="13" t="s">
        <v>1784</v>
      </c>
      <c r="F3" s="1" t="s">
        <v>1785</v>
      </c>
      <c r="G3" s="10" t="s">
        <v>1786</v>
      </c>
      <c r="H3" s="1" t="s">
        <v>1787</v>
      </c>
      <c r="I3" s="1" t="s">
        <v>1788</v>
      </c>
      <c r="J3" s="13" t="s">
        <v>1789</v>
      </c>
      <c r="K3" s="1" t="s">
        <v>1790</v>
      </c>
      <c r="L3" s="1" t="s">
        <v>1791</v>
      </c>
      <c r="M3" s="13" t="s">
        <v>1792</v>
      </c>
      <c r="N3" s="1" t="s">
        <v>1793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6">
        <v>5</v>
      </c>
      <c r="F4" s="14">
        <v>6</v>
      </c>
      <c r="G4" s="14">
        <v>7</v>
      </c>
      <c r="H4" s="14">
        <v>8</v>
      </c>
      <c r="I4" s="15">
        <v>9</v>
      </c>
      <c r="J4" s="15">
        <v>10</v>
      </c>
      <c r="K4" s="14">
        <v>11</v>
      </c>
      <c r="L4" s="14">
        <v>12</v>
      </c>
      <c r="M4" s="16">
        <v>13</v>
      </c>
      <c r="N4" s="16">
        <v>14</v>
      </c>
    </row>
    <row r="5" spans="1:14" ht="15" customHeight="1" x14ac:dyDescent="0.25">
      <c r="A5" s="142" t="s">
        <v>1794</v>
      </c>
      <c r="B5" s="141" t="s">
        <v>1795</v>
      </c>
      <c r="C5" s="141" t="s">
        <v>1796</v>
      </c>
      <c r="D5" s="17" t="s">
        <v>1797</v>
      </c>
      <c r="E5" s="17" t="s">
        <v>1798</v>
      </c>
      <c r="F5" s="17" t="s">
        <v>1799</v>
      </c>
      <c r="G5" s="17" t="s">
        <v>1800</v>
      </c>
      <c r="H5" s="17" t="s">
        <v>1801</v>
      </c>
      <c r="I5" s="17" t="s">
        <v>1802</v>
      </c>
      <c r="J5" s="17" t="s">
        <v>1803</v>
      </c>
      <c r="K5" s="17" t="s">
        <v>1804</v>
      </c>
      <c r="L5" s="17" t="s">
        <v>1805</v>
      </c>
      <c r="M5" s="17" t="s">
        <v>1806</v>
      </c>
      <c r="N5" s="18" t="s">
        <v>1807</v>
      </c>
    </row>
    <row r="6" spans="1:14" ht="15" customHeight="1" x14ac:dyDescent="0.25">
      <c r="A6" s="130" t="s">
        <v>2093</v>
      </c>
      <c r="B6" s="131" t="s">
        <v>1808</v>
      </c>
      <c r="C6" s="19" t="s">
        <v>1809</v>
      </c>
      <c r="D6" s="19" t="s">
        <v>1810</v>
      </c>
      <c r="E6" s="19" t="s">
        <v>1811</v>
      </c>
      <c r="F6" s="19" t="s">
        <v>1812</v>
      </c>
      <c r="G6" s="19" t="s">
        <v>1813</v>
      </c>
      <c r="H6" s="19" t="s">
        <v>1814</v>
      </c>
      <c r="I6" s="19" t="s">
        <v>1815</v>
      </c>
      <c r="J6" s="19" t="s">
        <v>1816</v>
      </c>
      <c r="K6" s="19" t="s">
        <v>1817</v>
      </c>
      <c r="L6" s="19" t="s">
        <v>1818</v>
      </c>
      <c r="M6" s="19" t="s">
        <v>1819</v>
      </c>
      <c r="N6" s="20" t="s">
        <v>1820</v>
      </c>
    </row>
    <row r="7" spans="1:14" ht="15.95" customHeight="1" x14ac:dyDescent="0.25">
      <c r="A7" s="22">
        <v>87</v>
      </c>
      <c r="B7" s="13" t="s">
        <v>401</v>
      </c>
      <c r="C7" s="22">
        <v>250</v>
      </c>
      <c r="D7" s="23">
        <v>10.199999999999999</v>
      </c>
      <c r="E7" s="23">
        <v>12.3</v>
      </c>
      <c r="F7" s="23">
        <v>44.5</v>
      </c>
      <c r="G7" s="23">
        <v>330</v>
      </c>
      <c r="H7" s="23">
        <v>0.27</v>
      </c>
      <c r="I7" s="23">
        <v>0.63</v>
      </c>
      <c r="J7" s="23">
        <v>40</v>
      </c>
      <c r="K7" s="23">
        <v>171.68</v>
      </c>
      <c r="L7" s="23">
        <v>315.39999999999998</v>
      </c>
      <c r="M7" s="23">
        <v>79.599999999999994</v>
      </c>
      <c r="N7" s="23">
        <v>1.66</v>
      </c>
    </row>
    <row r="8" spans="1:14" ht="14.1" customHeight="1" x14ac:dyDescent="0.25">
      <c r="A8" s="22"/>
      <c r="B8" s="13" t="s">
        <v>2071</v>
      </c>
      <c r="C8" s="22">
        <v>50</v>
      </c>
      <c r="D8" s="23">
        <v>3.95</v>
      </c>
      <c r="E8" s="23">
        <v>1.55</v>
      </c>
      <c r="F8" s="23">
        <v>18.324999999999999</v>
      </c>
      <c r="G8" s="23">
        <v>137.92500000000001</v>
      </c>
      <c r="H8" s="23">
        <v>7.4999999999999997E-2</v>
      </c>
      <c r="I8" s="23">
        <v>0</v>
      </c>
      <c r="J8" s="23">
        <v>0</v>
      </c>
      <c r="K8" s="23">
        <v>8.9250000000000007</v>
      </c>
      <c r="L8" s="23">
        <v>43.499999999999993</v>
      </c>
      <c r="M8" s="23">
        <v>20.375</v>
      </c>
      <c r="N8" s="23">
        <v>1.35</v>
      </c>
    </row>
    <row r="9" spans="1:14" ht="15" customHeight="1" x14ac:dyDescent="0.25">
      <c r="A9" s="22">
        <v>78</v>
      </c>
      <c r="B9" s="13" t="s">
        <v>276</v>
      </c>
      <c r="C9" s="22">
        <v>200</v>
      </c>
      <c r="D9" s="23">
        <v>1.4</v>
      </c>
      <c r="E9" s="23">
        <v>2</v>
      </c>
      <c r="F9" s="23">
        <v>22.4</v>
      </c>
      <c r="G9" s="23">
        <v>116</v>
      </c>
      <c r="H9" s="23">
        <v>0.02</v>
      </c>
      <c r="I9" s="23">
        <v>0</v>
      </c>
      <c r="J9" s="23">
        <v>0.08</v>
      </c>
      <c r="K9" s="23">
        <v>34</v>
      </c>
      <c r="L9" s="23">
        <v>45</v>
      </c>
      <c r="M9" s="23">
        <v>7</v>
      </c>
      <c r="N9" s="23">
        <v>0</v>
      </c>
    </row>
    <row r="10" spans="1:14" ht="15.95" customHeight="1" x14ac:dyDescent="0.25">
      <c r="A10" s="59" t="s">
        <v>1821</v>
      </c>
      <c r="B10" s="49" t="s">
        <v>1822</v>
      </c>
      <c r="C10" s="49">
        <f>C7+C8+C9</f>
        <v>500</v>
      </c>
      <c r="D10" s="50">
        <f t="shared" ref="D10:M10" si="0">D7+D8+D9</f>
        <v>15.549999999999999</v>
      </c>
      <c r="E10" s="50">
        <f t="shared" si="0"/>
        <v>15.850000000000001</v>
      </c>
      <c r="F10" s="50">
        <f t="shared" si="0"/>
        <v>85.224999999999994</v>
      </c>
      <c r="G10" s="50">
        <f t="shared" si="0"/>
        <v>583.92499999999995</v>
      </c>
      <c r="H10" s="50">
        <f t="shared" si="0"/>
        <v>0.36500000000000005</v>
      </c>
      <c r="I10" s="50">
        <f t="shared" si="0"/>
        <v>0.63</v>
      </c>
      <c r="J10" s="50">
        <f t="shared" si="0"/>
        <v>40.08</v>
      </c>
      <c r="K10" s="50">
        <f t="shared" si="0"/>
        <v>214.60500000000002</v>
      </c>
      <c r="L10" s="50">
        <f t="shared" si="0"/>
        <v>403.9</v>
      </c>
      <c r="M10" s="50">
        <f t="shared" si="0"/>
        <v>106.97499999999999</v>
      </c>
      <c r="N10" s="50">
        <f>N7+N8+N9</f>
        <v>3.01</v>
      </c>
    </row>
    <row r="11" spans="1:14" ht="15" customHeight="1" x14ac:dyDescent="0.25">
      <c r="A11" s="132" t="s">
        <v>2095</v>
      </c>
      <c r="B11" s="133" t="s">
        <v>1823</v>
      </c>
      <c r="C11" s="30" t="s">
        <v>1824</v>
      </c>
      <c r="D11" s="30" t="s">
        <v>1825</v>
      </c>
      <c r="E11" s="30" t="s">
        <v>1826</v>
      </c>
      <c r="F11" s="30" t="s">
        <v>1827</v>
      </c>
      <c r="G11" s="30" t="s">
        <v>1828</v>
      </c>
      <c r="H11" s="30" t="s">
        <v>1829</v>
      </c>
      <c r="I11" s="30" t="s">
        <v>1830</v>
      </c>
      <c r="J11" s="30" t="s">
        <v>1831</v>
      </c>
      <c r="K11" s="30" t="s">
        <v>1832</v>
      </c>
      <c r="L11" s="30" t="s">
        <v>1833</v>
      </c>
      <c r="M11" s="30" t="s">
        <v>1834</v>
      </c>
      <c r="N11" s="31" t="s">
        <v>1835</v>
      </c>
    </row>
    <row r="12" spans="1:14" ht="17.100000000000001" customHeight="1" x14ac:dyDescent="0.25">
      <c r="A12" s="22">
        <v>8</v>
      </c>
      <c r="B12" s="13" t="s">
        <v>1836</v>
      </c>
      <c r="C12" s="22">
        <v>100</v>
      </c>
      <c r="D12" s="23">
        <v>1.43</v>
      </c>
      <c r="E12" s="23">
        <v>6.09</v>
      </c>
      <c r="F12" s="23">
        <v>8.36</v>
      </c>
      <c r="G12" s="23">
        <v>93.9</v>
      </c>
      <c r="H12" s="23">
        <v>0.02</v>
      </c>
      <c r="I12" s="23">
        <v>9.5</v>
      </c>
      <c r="J12" s="23">
        <v>0</v>
      </c>
      <c r="K12" s="23">
        <v>35.15</v>
      </c>
      <c r="L12" s="23">
        <v>40.97</v>
      </c>
      <c r="M12" s="23">
        <v>20.9</v>
      </c>
      <c r="N12" s="23">
        <v>1.33</v>
      </c>
    </row>
    <row r="13" spans="1:14" ht="15" customHeight="1" x14ac:dyDescent="0.25">
      <c r="A13" s="90" t="s">
        <v>1837</v>
      </c>
      <c r="B13" s="89" t="s">
        <v>1838</v>
      </c>
      <c r="C13" s="90" t="s">
        <v>1839</v>
      </c>
      <c r="D13" s="90" t="s">
        <v>1840</v>
      </c>
      <c r="E13" s="90" t="s">
        <v>1841</v>
      </c>
      <c r="F13" s="90" t="s">
        <v>1842</v>
      </c>
      <c r="G13" s="90" t="s">
        <v>1843</v>
      </c>
      <c r="H13" s="90" t="s">
        <v>1844</v>
      </c>
      <c r="I13" s="90" t="s">
        <v>1845</v>
      </c>
      <c r="J13" s="90" t="s">
        <v>1846</v>
      </c>
      <c r="K13" s="90" t="s">
        <v>1847</v>
      </c>
      <c r="L13" s="90" t="s">
        <v>1848</v>
      </c>
      <c r="M13" s="90" t="s">
        <v>1849</v>
      </c>
      <c r="N13" s="90" t="s">
        <v>1850</v>
      </c>
    </row>
    <row r="14" spans="1:14" ht="20.100000000000001" customHeight="1" x14ac:dyDescent="0.25">
      <c r="A14" s="22">
        <v>3</v>
      </c>
      <c r="B14" s="13" t="s">
        <v>1851</v>
      </c>
      <c r="C14" s="22">
        <v>100</v>
      </c>
      <c r="D14" s="23">
        <v>0.76</v>
      </c>
      <c r="E14" s="23">
        <v>6.09</v>
      </c>
      <c r="F14" s="23">
        <v>2.38</v>
      </c>
      <c r="G14" s="23">
        <v>67.3</v>
      </c>
      <c r="H14" s="23">
        <v>0.03</v>
      </c>
      <c r="I14" s="23">
        <v>9.5</v>
      </c>
      <c r="J14" s="23">
        <v>0</v>
      </c>
      <c r="K14" s="23">
        <v>21.85</v>
      </c>
      <c r="L14" s="23">
        <v>40.020000000000003</v>
      </c>
      <c r="M14" s="23">
        <v>13.3</v>
      </c>
      <c r="N14" s="23">
        <v>0.56999999999999995</v>
      </c>
    </row>
    <row r="15" spans="1:14" ht="27" customHeight="1" x14ac:dyDescent="0.25">
      <c r="A15" s="22">
        <v>90</v>
      </c>
      <c r="B15" s="70" t="s">
        <v>2068</v>
      </c>
      <c r="C15" s="22">
        <v>280</v>
      </c>
      <c r="D15" s="23">
        <v>2.6</v>
      </c>
      <c r="E15" s="23">
        <v>6.87</v>
      </c>
      <c r="F15" s="23">
        <v>8.59</v>
      </c>
      <c r="G15" s="23">
        <v>129.21</v>
      </c>
      <c r="H15" s="23">
        <v>0.04</v>
      </c>
      <c r="I15" s="23">
        <v>20.3</v>
      </c>
      <c r="J15" s="23">
        <v>70.11</v>
      </c>
      <c r="K15" s="23">
        <v>110.77</v>
      </c>
      <c r="L15" s="23">
        <v>65.75</v>
      </c>
      <c r="M15" s="23">
        <v>20.399999999999999</v>
      </c>
      <c r="N15" s="23">
        <v>1.78</v>
      </c>
    </row>
    <row r="16" spans="1:14" ht="14.1" customHeight="1" x14ac:dyDescent="0.25">
      <c r="A16" s="22">
        <v>22</v>
      </c>
      <c r="B16" s="13" t="s">
        <v>2073</v>
      </c>
      <c r="C16" s="22">
        <v>100</v>
      </c>
      <c r="D16" s="23">
        <v>10.66</v>
      </c>
      <c r="E16" s="23">
        <v>10.91</v>
      </c>
      <c r="F16" s="23">
        <v>54.22</v>
      </c>
      <c r="G16" s="23">
        <v>259</v>
      </c>
      <c r="H16" s="23">
        <v>0.09</v>
      </c>
      <c r="I16" s="23">
        <v>0.95</v>
      </c>
      <c r="J16" s="23">
        <v>146</v>
      </c>
      <c r="K16" s="23">
        <v>146.9</v>
      </c>
      <c r="L16" s="23">
        <v>177.97</v>
      </c>
      <c r="M16" s="23">
        <v>2.75</v>
      </c>
      <c r="N16" s="23">
        <v>0.49</v>
      </c>
    </row>
    <row r="17" spans="1:14" s="82" customFormat="1" ht="14.1" customHeight="1" x14ac:dyDescent="0.25">
      <c r="A17" s="22">
        <v>68</v>
      </c>
      <c r="B17" s="13" t="s">
        <v>200</v>
      </c>
      <c r="C17" s="22">
        <v>200</v>
      </c>
      <c r="D17" s="23">
        <v>4.08</v>
      </c>
      <c r="E17" s="23">
        <v>6.4</v>
      </c>
      <c r="F17" s="23">
        <v>27.26</v>
      </c>
      <c r="G17" s="23">
        <v>183</v>
      </c>
      <c r="H17" s="23">
        <v>0.18</v>
      </c>
      <c r="I17" s="23">
        <v>24.22</v>
      </c>
      <c r="J17" s="23">
        <v>34</v>
      </c>
      <c r="K17" s="23">
        <v>49.3</v>
      </c>
      <c r="L17" s="23">
        <v>115.46</v>
      </c>
      <c r="M17" s="23">
        <v>37</v>
      </c>
      <c r="N17" s="23">
        <v>1.34</v>
      </c>
    </row>
    <row r="18" spans="1:14" ht="14.1" customHeight="1" x14ac:dyDescent="0.25">
      <c r="A18" s="22"/>
      <c r="B18" s="13" t="s">
        <v>1852</v>
      </c>
      <c r="C18" s="22">
        <v>50</v>
      </c>
      <c r="D18" s="23">
        <v>3.3</v>
      </c>
      <c r="E18" s="23">
        <v>0.36</v>
      </c>
      <c r="F18" s="23">
        <v>16.7</v>
      </c>
      <c r="G18" s="23">
        <v>83.24</v>
      </c>
      <c r="H18" s="23">
        <v>0.85</v>
      </c>
      <c r="I18" s="23">
        <v>0</v>
      </c>
      <c r="J18" s="23">
        <v>0</v>
      </c>
      <c r="K18" s="23">
        <v>11.5</v>
      </c>
      <c r="L18" s="23">
        <v>53</v>
      </c>
      <c r="M18" s="23">
        <v>12.5</v>
      </c>
      <c r="N18" s="23">
        <v>1.55</v>
      </c>
    </row>
    <row r="19" spans="1:14" ht="14.1" customHeight="1" x14ac:dyDescent="0.25">
      <c r="A19" s="22"/>
      <c r="B19" s="13" t="s">
        <v>2071</v>
      </c>
      <c r="C19" s="22">
        <v>20</v>
      </c>
      <c r="D19" s="23">
        <v>1.58</v>
      </c>
      <c r="E19" s="23">
        <v>0.62</v>
      </c>
      <c r="F19" s="23">
        <v>7.33</v>
      </c>
      <c r="G19" s="23">
        <v>55.17</v>
      </c>
      <c r="H19" s="23">
        <v>0.03</v>
      </c>
      <c r="I19" s="23">
        <v>0</v>
      </c>
      <c r="J19" s="23">
        <v>0</v>
      </c>
      <c r="K19" s="23">
        <v>3.57</v>
      </c>
      <c r="L19" s="23">
        <v>17.399999999999999</v>
      </c>
      <c r="M19" s="23">
        <v>8.15</v>
      </c>
      <c r="N19" s="23">
        <v>0.54</v>
      </c>
    </row>
    <row r="20" spans="1:14" ht="14.1" customHeight="1" x14ac:dyDescent="0.25">
      <c r="A20" s="22">
        <v>98</v>
      </c>
      <c r="B20" s="13" t="s">
        <v>1853</v>
      </c>
      <c r="C20" s="22">
        <v>200</v>
      </c>
      <c r="D20" s="23">
        <v>0</v>
      </c>
      <c r="E20" s="23">
        <v>0</v>
      </c>
      <c r="F20" s="23">
        <v>7.2</v>
      </c>
      <c r="G20" s="23">
        <v>36</v>
      </c>
      <c r="H20" s="23">
        <v>0</v>
      </c>
      <c r="I20" s="23">
        <v>15</v>
      </c>
      <c r="J20" s="95">
        <v>0</v>
      </c>
      <c r="K20" s="23">
        <v>29.5</v>
      </c>
      <c r="L20" s="23">
        <v>5.4</v>
      </c>
      <c r="M20" s="23">
        <v>1</v>
      </c>
      <c r="N20" s="23">
        <v>0.06</v>
      </c>
    </row>
    <row r="21" spans="1:14" ht="15.95" customHeight="1" x14ac:dyDescent="0.25">
      <c r="A21" s="55" t="s">
        <v>1854</v>
      </c>
      <c r="B21" s="56" t="s">
        <v>2096</v>
      </c>
      <c r="C21" s="56">
        <f>C14+C15+C16+C17+C18+C19+C20</f>
        <v>950</v>
      </c>
      <c r="D21" s="57">
        <f t="shared" ref="D21:N21" si="1">D14+D15+D16+D17+D18+D19+D20</f>
        <v>22.980000000000004</v>
      </c>
      <c r="E21" s="57">
        <f t="shared" si="1"/>
        <v>31.250000000000004</v>
      </c>
      <c r="F21" s="57">
        <f t="shared" si="1"/>
        <v>123.68</v>
      </c>
      <c r="G21" s="57">
        <f t="shared" si="1"/>
        <v>812.92</v>
      </c>
      <c r="H21" s="57">
        <f t="shared" si="1"/>
        <v>1.22</v>
      </c>
      <c r="I21" s="57">
        <f t="shared" si="1"/>
        <v>69.97</v>
      </c>
      <c r="J21" s="57">
        <f t="shared" si="1"/>
        <v>250.11</v>
      </c>
      <c r="K21" s="57">
        <f t="shared" si="1"/>
        <v>373.39</v>
      </c>
      <c r="L21" s="57">
        <f t="shared" si="1"/>
        <v>474.99999999999994</v>
      </c>
      <c r="M21" s="57">
        <f t="shared" si="1"/>
        <v>95.100000000000009</v>
      </c>
      <c r="N21" s="57">
        <f t="shared" si="1"/>
        <v>6.3299999999999992</v>
      </c>
    </row>
    <row r="22" spans="1:14" x14ac:dyDescent="0.25">
      <c r="B22" s="103" t="s">
        <v>2078</v>
      </c>
      <c r="C22" s="105">
        <f>C21+C10</f>
        <v>1450</v>
      </c>
      <c r="D22" s="124">
        <f t="shared" ref="D22:N22" si="2">D21+D10</f>
        <v>38.53</v>
      </c>
      <c r="E22" s="124">
        <f t="shared" si="2"/>
        <v>47.100000000000009</v>
      </c>
      <c r="F22" s="124">
        <f t="shared" si="2"/>
        <v>208.905</v>
      </c>
      <c r="G22" s="124">
        <f t="shared" si="2"/>
        <v>1396.8449999999998</v>
      </c>
      <c r="H22" s="124">
        <f t="shared" si="2"/>
        <v>1.585</v>
      </c>
      <c r="I22" s="124">
        <f t="shared" si="2"/>
        <v>70.599999999999994</v>
      </c>
      <c r="J22" s="124">
        <f t="shared" si="2"/>
        <v>290.19</v>
      </c>
      <c r="K22" s="124">
        <f t="shared" si="2"/>
        <v>587.995</v>
      </c>
      <c r="L22" s="124">
        <f t="shared" si="2"/>
        <v>878.89999999999986</v>
      </c>
      <c r="M22" s="124">
        <f t="shared" si="2"/>
        <v>202.07499999999999</v>
      </c>
      <c r="N22" s="124">
        <f t="shared" si="2"/>
        <v>9.34</v>
      </c>
    </row>
  </sheetData>
  <mergeCells count="5">
    <mergeCell ref="D1:F1"/>
    <mergeCell ref="K1:N1"/>
    <mergeCell ref="A5:C5"/>
    <mergeCell ref="A6:B6"/>
    <mergeCell ref="A11:B11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workbookViewId="0">
      <selection activeCell="C16" sqref="C16"/>
    </sheetView>
  </sheetViews>
  <sheetFormatPr defaultRowHeight="15" x14ac:dyDescent="0.25"/>
  <cols>
    <col min="1" max="1" width="9"/>
    <col min="2" max="2" width="41"/>
    <col min="3" max="3" width="9"/>
    <col min="4" max="4" width="15.28515625" customWidth="1"/>
    <col min="5" max="5" width="13.140625" bestFit="1" customWidth="1"/>
    <col min="6" max="6" width="7.5703125" bestFit="1" customWidth="1"/>
    <col min="7" max="7" width="10.140625" bestFit="1" customWidth="1"/>
    <col min="8" max="8" width="16.5703125" customWidth="1"/>
    <col min="9" max="9" width="8.140625" bestFit="1" customWidth="1"/>
    <col min="10" max="10" width="6.140625" bestFit="1" customWidth="1"/>
    <col min="11" max="12" width="8.140625" bestFit="1" customWidth="1"/>
    <col min="13" max="13" width="7.5703125" bestFit="1" customWidth="1"/>
    <col min="14" max="14" width="6.5703125" bestFit="1" customWidth="1"/>
  </cols>
  <sheetData>
    <row r="1" spans="1:14" ht="45.95" customHeight="1" x14ac:dyDescent="0.25">
      <c r="A1" s="2" t="s">
        <v>1855</v>
      </c>
      <c r="B1" s="1" t="s">
        <v>1856</v>
      </c>
      <c r="C1" s="58" t="s">
        <v>1857</v>
      </c>
      <c r="D1" s="139" t="s">
        <v>1858</v>
      </c>
      <c r="E1" s="137" t="s">
        <v>1859</v>
      </c>
      <c r="F1" s="138" t="s">
        <v>1860</v>
      </c>
      <c r="G1" s="2" t="s">
        <v>1861</v>
      </c>
      <c r="H1" s="38" t="s">
        <v>1862</v>
      </c>
      <c r="I1" s="3" t="s">
        <v>1863</v>
      </c>
      <c r="J1" s="4" t="s">
        <v>1864</v>
      </c>
      <c r="K1" s="139" t="s">
        <v>1865</v>
      </c>
      <c r="L1" s="137" t="s">
        <v>1866</v>
      </c>
      <c r="M1" s="137" t="s">
        <v>1867</v>
      </c>
      <c r="N1" s="138" t="s">
        <v>1868</v>
      </c>
    </row>
    <row r="2" spans="1:14" ht="15" customHeight="1" x14ac:dyDescent="0.25">
      <c r="A2" s="39" t="s">
        <v>1869</v>
      </c>
      <c r="B2" s="39" t="s">
        <v>1870</v>
      </c>
      <c r="C2" s="39" t="s">
        <v>1871</v>
      </c>
      <c r="D2" s="40" t="s">
        <v>1872</v>
      </c>
      <c r="E2" t="s">
        <v>1873</v>
      </c>
      <c r="F2" s="41" t="s">
        <v>1874</v>
      </c>
      <c r="G2" s="42" t="s">
        <v>1875</v>
      </c>
      <c r="H2" s="40" t="s">
        <v>1876</v>
      </c>
      <c r="I2" t="s">
        <v>1877</v>
      </c>
      <c r="J2" s="41" t="s">
        <v>1878</v>
      </c>
      <c r="K2" s="40" t="s">
        <v>1879</v>
      </c>
      <c r="L2" t="s">
        <v>1880</v>
      </c>
      <c r="M2" t="s">
        <v>1881</v>
      </c>
      <c r="N2" s="41" t="s">
        <v>1882</v>
      </c>
    </row>
    <row r="3" spans="1:14" ht="14.1" customHeight="1" x14ac:dyDescent="0.25">
      <c r="A3" s="10" t="s">
        <v>1883</v>
      </c>
      <c r="B3" s="10" t="s">
        <v>1884</v>
      </c>
      <c r="C3" s="10" t="s">
        <v>1885</v>
      </c>
      <c r="D3" s="12" t="s">
        <v>1886</v>
      </c>
      <c r="E3" s="13" t="s">
        <v>1887</v>
      </c>
      <c r="F3" s="1" t="s">
        <v>1888</v>
      </c>
      <c r="G3" s="10" t="s">
        <v>1889</v>
      </c>
      <c r="H3" s="1" t="s">
        <v>1890</v>
      </c>
      <c r="I3" s="1" t="s">
        <v>1891</v>
      </c>
      <c r="J3" s="12" t="s">
        <v>1892</v>
      </c>
      <c r="K3" s="1" t="s">
        <v>1893</v>
      </c>
      <c r="L3" s="1" t="s">
        <v>1894</v>
      </c>
      <c r="M3" s="1" t="s">
        <v>1895</v>
      </c>
      <c r="N3" s="1" t="s">
        <v>1896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6">
        <v>5</v>
      </c>
      <c r="F4" s="14" t="s">
        <v>1897</v>
      </c>
      <c r="G4" s="14">
        <v>7</v>
      </c>
      <c r="H4" s="14">
        <v>8</v>
      </c>
      <c r="I4" s="14">
        <v>9</v>
      </c>
      <c r="J4" s="15">
        <v>10</v>
      </c>
      <c r="K4" s="14">
        <v>11</v>
      </c>
      <c r="L4" s="14">
        <v>12</v>
      </c>
      <c r="M4" s="14">
        <v>13</v>
      </c>
      <c r="N4" s="15">
        <v>14</v>
      </c>
    </row>
    <row r="5" spans="1:14" ht="15" customHeight="1" x14ac:dyDescent="0.25">
      <c r="A5" s="142" t="s">
        <v>1898</v>
      </c>
      <c r="B5" s="141" t="s">
        <v>1899</v>
      </c>
      <c r="C5" s="141" t="s">
        <v>1900</v>
      </c>
      <c r="D5" s="17" t="s">
        <v>1901</v>
      </c>
      <c r="E5" s="17" t="s">
        <v>1902</v>
      </c>
      <c r="F5" s="17" t="s">
        <v>1903</v>
      </c>
      <c r="G5" s="17" t="s">
        <v>1904</v>
      </c>
      <c r="H5" s="17" t="s">
        <v>1905</v>
      </c>
      <c r="I5" s="17" t="s">
        <v>1906</v>
      </c>
      <c r="J5" s="17" t="s">
        <v>1907</v>
      </c>
      <c r="K5" s="17" t="s">
        <v>1908</v>
      </c>
      <c r="L5" s="17" t="s">
        <v>1909</v>
      </c>
      <c r="M5" s="17" t="s">
        <v>1910</v>
      </c>
      <c r="N5" s="18" t="s">
        <v>1911</v>
      </c>
    </row>
    <row r="6" spans="1:14" ht="15" customHeight="1" x14ac:dyDescent="0.25">
      <c r="A6" s="130" t="s">
        <v>2093</v>
      </c>
      <c r="B6" s="131" t="s">
        <v>1912</v>
      </c>
      <c r="C6" s="19" t="s">
        <v>1913</v>
      </c>
      <c r="D6" s="19" t="s">
        <v>1914</v>
      </c>
      <c r="E6" s="19" t="s">
        <v>1915</v>
      </c>
      <c r="F6" s="19" t="s">
        <v>1916</v>
      </c>
      <c r="G6" s="19" t="s">
        <v>1917</v>
      </c>
      <c r="H6" s="19" t="s">
        <v>1918</v>
      </c>
      <c r="I6" s="19" t="s">
        <v>1919</v>
      </c>
      <c r="J6" s="19" t="s">
        <v>1920</v>
      </c>
      <c r="K6" s="19" t="s">
        <v>1921</v>
      </c>
      <c r="L6" s="19" t="s">
        <v>1922</v>
      </c>
      <c r="M6" s="19" t="s">
        <v>1923</v>
      </c>
      <c r="N6" s="20" t="s">
        <v>1924</v>
      </c>
    </row>
    <row r="7" spans="1:14" ht="15" customHeight="1" x14ac:dyDescent="0.25">
      <c r="A7" s="22">
        <v>84</v>
      </c>
      <c r="B7" s="13" t="s">
        <v>901</v>
      </c>
      <c r="C7" s="22">
        <v>250</v>
      </c>
      <c r="D7" s="23">
        <v>9.6999999999999993</v>
      </c>
      <c r="E7" s="23">
        <v>12.5</v>
      </c>
      <c r="F7" s="23">
        <v>54.4</v>
      </c>
      <c r="G7" s="23">
        <v>370</v>
      </c>
      <c r="H7" s="23">
        <v>0.23</v>
      </c>
      <c r="I7" s="23">
        <v>1.075</v>
      </c>
      <c r="J7" s="23">
        <v>6.25</v>
      </c>
      <c r="K7" s="23">
        <v>243.95</v>
      </c>
      <c r="L7" s="95">
        <v>0</v>
      </c>
      <c r="M7" s="95">
        <v>0</v>
      </c>
      <c r="N7" s="23">
        <v>0.75</v>
      </c>
    </row>
    <row r="8" spans="1:14" ht="14.1" customHeight="1" x14ac:dyDescent="0.25">
      <c r="A8" s="22">
        <v>77</v>
      </c>
      <c r="B8" s="13" t="s">
        <v>72</v>
      </c>
      <c r="C8" s="22">
        <v>200</v>
      </c>
      <c r="D8" s="23">
        <v>3.52</v>
      </c>
      <c r="E8" s="23">
        <v>3.72</v>
      </c>
      <c r="F8" s="23">
        <v>25.49</v>
      </c>
      <c r="G8" s="23">
        <v>145.19999999999999</v>
      </c>
      <c r="H8" s="23">
        <v>0.04</v>
      </c>
      <c r="I8" s="23">
        <v>1.3</v>
      </c>
      <c r="J8" s="23">
        <v>0.01</v>
      </c>
      <c r="K8" s="23">
        <v>122</v>
      </c>
      <c r="L8" s="23">
        <v>90</v>
      </c>
      <c r="M8" s="23">
        <v>14</v>
      </c>
      <c r="N8" s="23">
        <v>0.56000000000000005</v>
      </c>
    </row>
    <row r="9" spans="1:14" ht="14.1" customHeight="1" x14ac:dyDescent="0.25">
      <c r="A9" s="21"/>
      <c r="B9" s="13" t="s">
        <v>2071</v>
      </c>
      <c r="C9" s="22">
        <v>50</v>
      </c>
      <c r="D9" s="23">
        <v>3.95</v>
      </c>
      <c r="E9" s="23">
        <v>1.55</v>
      </c>
      <c r="F9" s="23">
        <v>18.324999999999999</v>
      </c>
      <c r="G9" s="23">
        <v>137.92500000000001</v>
      </c>
      <c r="H9" s="23">
        <v>7.4999999999999997E-2</v>
      </c>
      <c r="I9" s="23">
        <v>0</v>
      </c>
      <c r="J9" s="23">
        <v>0</v>
      </c>
      <c r="K9" s="23">
        <v>8.9250000000000007</v>
      </c>
      <c r="L9" s="23">
        <v>43.499999999999993</v>
      </c>
      <c r="M9" s="23">
        <v>20.375</v>
      </c>
      <c r="N9" s="23">
        <v>1.35</v>
      </c>
    </row>
    <row r="10" spans="1:14" ht="15.95" customHeight="1" x14ac:dyDescent="0.25">
      <c r="A10" s="67" t="s">
        <v>1925</v>
      </c>
      <c r="B10" s="49" t="s">
        <v>1926</v>
      </c>
      <c r="C10" s="49">
        <f>C7+C8+C9</f>
        <v>500</v>
      </c>
      <c r="D10" s="50">
        <f t="shared" ref="D10:N10" si="0">D7+D8+D9</f>
        <v>17.169999999999998</v>
      </c>
      <c r="E10" s="50">
        <f t="shared" si="0"/>
        <v>17.77</v>
      </c>
      <c r="F10" s="50">
        <f t="shared" si="0"/>
        <v>98.215000000000003</v>
      </c>
      <c r="G10" s="50">
        <f t="shared" si="0"/>
        <v>653.125</v>
      </c>
      <c r="H10" s="50">
        <f t="shared" si="0"/>
        <v>0.34500000000000003</v>
      </c>
      <c r="I10" s="50">
        <f t="shared" si="0"/>
        <v>2.375</v>
      </c>
      <c r="J10" s="50">
        <f t="shared" si="0"/>
        <v>6.26</v>
      </c>
      <c r="K10" s="50">
        <f t="shared" si="0"/>
        <v>374.875</v>
      </c>
      <c r="L10" s="50">
        <f t="shared" si="0"/>
        <v>133.5</v>
      </c>
      <c r="M10" s="50">
        <f t="shared" si="0"/>
        <v>34.375</v>
      </c>
      <c r="N10" s="50">
        <f t="shared" si="0"/>
        <v>2.66</v>
      </c>
    </row>
    <row r="11" spans="1:14" ht="15" customHeight="1" x14ac:dyDescent="0.25">
      <c r="A11" s="132" t="s">
        <v>2095</v>
      </c>
      <c r="B11" s="133" t="s">
        <v>1927</v>
      </c>
      <c r="C11" s="30" t="s">
        <v>1928</v>
      </c>
      <c r="D11" s="30" t="s">
        <v>1929</v>
      </c>
      <c r="E11" s="30" t="s">
        <v>1930</v>
      </c>
      <c r="F11" s="30" t="s">
        <v>1931</v>
      </c>
      <c r="G11" s="30" t="s">
        <v>1932</v>
      </c>
      <c r="H11" s="30" t="s">
        <v>1933</v>
      </c>
      <c r="I11" s="30" t="s">
        <v>1934</v>
      </c>
      <c r="J11" s="30" t="s">
        <v>1935</v>
      </c>
      <c r="K11" s="30" t="s">
        <v>1936</v>
      </c>
      <c r="L11" s="30" t="s">
        <v>1937</v>
      </c>
      <c r="M11" s="30" t="s">
        <v>1938</v>
      </c>
      <c r="N11" s="31" t="s">
        <v>1939</v>
      </c>
    </row>
    <row r="12" spans="1:14" ht="17.100000000000001" customHeight="1" x14ac:dyDescent="0.25">
      <c r="A12" s="22">
        <v>93</v>
      </c>
      <c r="B12" s="13" t="s">
        <v>1940</v>
      </c>
      <c r="C12" s="22">
        <v>60</v>
      </c>
      <c r="D12" s="23">
        <v>0.85</v>
      </c>
      <c r="E12" s="23">
        <v>2.5</v>
      </c>
      <c r="F12" s="23">
        <v>5.2</v>
      </c>
      <c r="G12" s="23">
        <v>46.7</v>
      </c>
      <c r="H12" s="23">
        <v>0.01</v>
      </c>
      <c r="I12" s="23">
        <v>9.9</v>
      </c>
      <c r="J12" s="23">
        <v>0</v>
      </c>
      <c r="K12" s="23">
        <v>26.1</v>
      </c>
      <c r="L12" s="23">
        <v>16.899999999999999</v>
      </c>
      <c r="M12" s="23">
        <v>8</v>
      </c>
      <c r="N12" s="23">
        <v>0.33</v>
      </c>
    </row>
    <row r="13" spans="1:14" ht="15" customHeight="1" x14ac:dyDescent="0.25">
      <c r="A13" s="88" t="s">
        <v>1941</v>
      </c>
      <c r="B13" s="85" t="s">
        <v>1942</v>
      </c>
      <c r="C13" s="88" t="s">
        <v>1943</v>
      </c>
      <c r="D13" s="88" t="s">
        <v>1944</v>
      </c>
      <c r="E13" s="88" t="s">
        <v>1945</v>
      </c>
      <c r="F13" s="88" t="s">
        <v>1946</v>
      </c>
      <c r="G13" s="88" t="s">
        <v>1947</v>
      </c>
      <c r="H13" s="88" t="s">
        <v>1948</v>
      </c>
      <c r="I13" s="88" t="s">
        <v>1949</v>
      </c>
      <c r="J13" s="88" t="s">
        <v>1950</v>
      </c>
      <c r="K13" s="88" t="s">
        <v>1951</v>
      </c>
      <c r="L13" s="88" t="s">
        <v>1952</v>
      </c>
      <c r="M13" s="88" t="s">
        <v>1953</v>
      </c>
      <c r="N13" s="88" t="s">
        <v>1954</v>
      </c>
    </row>
    <row r="14" spans="1:14" ht="17.100000000000001" customHeight="1" x14ac:dyDescent="0.25">
      <c r="A14" s="33">
        <v>4</v>
      </c>
      <c r="B14" s="16" t="s">
        <v>1955</v>
      </c>
      <c r="C14" s="33">
        <v>100</v>
      </c>
      <c r="D14" s="34">
        <v>1.1299999999999999</v>
      </c>
      <c r="E14" s="34">
        <v>6.19</v>
      </c>
      <c r="F14" s="34">
        <v>4.72</v>
      </c>
      <c r="G14" s="34">
        <v>79.099999999999994</v>
      </c>
      <c r="H14" s="34">
        <v>0.06</v>
      </c>
      <c r="I14" s="34">
        <v>20.420000000000002</v>
      </c>
      <c r="J14" s="34">
        <v>0</v>
      </c>
      <c r="K14" s="34">
        <v>17.579999999999998</v>
      </c>
      <c r="L14" s="34">
        <v>32.880000000000003</v>
      </c>
      <c r="M14" s="34">
        <v>17.79</v>
      </c>
      <c r="N14" s="34">
        <v>0.84</v>
      </c>
    </row>
    <row r="15" spans="1:14" ht="17.25" customHeight="1" x14ac:dyDescent="0.25">
      <c r="A15" s="22">
        <v>15</v>
      </c>
      <c r="B15" s="70" t="s">
        <v>531</v>
      </c>
      <c r="C15" s="22">
        <v>250</v>
      </c>
      <c r="D15" s="23">
        <v>1.81</v>
      </c>
      <c r="E15" s="23">
        <v>4.91</v>
      </c>
      <c r="F15" s="23">
        <v>125.25</v>
      </c>
      <c r="G15" s="23">
        <v>102.5</v>
      </c>
      <c r="H15" s="23">
        <v>0.05</v>
      </c>
      <c r="I15" s="23">
        <v>10.29</v>
      </c>
      <c r="J15" s="23">
        <v>0</v>
      </c>
      <c r="K15" s="23">
        <v>44.38</v>
      </c>
      <c r="L15" s="23">
        <v>53.23</v>
      </c>
      <c r="M15" s="23">
        <v>26.25</v>
      </c>
      <c r="N15" s="23">
        <v>1.19</v>
      </c>
    </row>
    <row r="16" spans="1:14" ht="15" customHeight="1" x14ac:dyDescent="0.25">
      <c r="A16" s="22">
        <v>54</v>
      </c>
      <c r="B16" s="13" t="s">
        <v>1956</v>
      </c>
      <c r="C16" s="22">
        <v>100</v>
      </c>
      <c r="D16" s="23">
        <v>23.8</v>
      </c>
      <c r="E16" s="23">
        <v>19.52</v>
      </c>
      <c r="F16" s="23">
        <v>5.74</v>
      </c>
      <c r="G16" s="23">
        <v>203</v>
      </c>
      <c r="H16" s="23">
        <v>0.21</v>
      </c>
      <c r="I16" s="23">
        <v>1.54</v>
      </c>
      <c r="J16" s="23">
        <v>0</v>
      </c>
      <c r="K16" s="23">
        <v>29.4</v>
      </c>
      <c r="L16" s="23">
        <v>234.98</v>
      </c>
      <c r="M16" s="23">
        <v>31.39</v>
      </c>
      <c r="N16" s="23">
        <v>2.8</v>
      </c>
    </row>
    <row r="17" spans="1:14" ht="15.95" customHeight="1" x14ac:dyDescent="0.25">
      <c r="A17" s="22">
        <v>96</v>
      </c>
      <c r="B17" s="13" t="s">
        <v>1957</v>
      </c>
      <c r="C17" s="60">
        <v>200</v>
      </c>
      <c r="D17" s="61">
        <v>0.51</v>
      </c>
      <c r="E17" s="61">
        <v>85.55</v>
      </c>
      <c r="F17" s="61">
        <v>0.83</v>
      </c>
      <c r="G17" s="61">
        <v>775.17</v>
      </c>
      <c r="H17" s="61">
        <v>0.3</v>
      </c>
      <c r="I17" s="61">
        <v>0</v>
      </c>
      <c r="J17" s="61">
        <v>0</v>
      </c>
      <c r="K17" s="61">
        <v>121.48</v>
      </c>
      <c r="L17" s="61">
        <v>19.690000000000001</v>
      </c>
      <c r="M17" s="61">
        <v>1.27</v>
      </c>
      <c r="N17" s="61">
        <v>1.07</v>
      </c>
    </row>
    <row r="18" spans="1:14" ht="15" customHeight="1" x14ac:dyDescent="0.25">
      <c r="A18" s="22">
        <v>72</v>
      </c>
      <c r="B18" s="13" t="s">
        <v>92</v>
      </c>
      <c r="C18" s="22">
        <v>200</v>
      </c>
      <c r="D18" s="23">
        <v>0.04</v>
      </c>
      <c r="E18" s="23">
        <v>0</v>
      </c>
      <c r="F18" s="23">
        <v>24.76</v>
      </c>
      <c r="G18" s="23">
        <v>94.2</v>
      </c>
      <c r="H18" s="23">
        <v>0.01</v>
      </c>
      <c r="I18" s="23">
        <v>1.08</v>
      </c>
      <c r="J18" s="23">
        <v>0</v>
      </c>
      <c r="K18" s="23">
        <v>6.4</v>
      </c>
      <c r="L18" s="23">
        <v>3.6</v>
      </c>
      <c r="M18" s="23">
        <v>0</v>
      </c>
      <c r="N18" s="23">
        <v>0.18</v>
      </c>
    </row>
    <row r="19" spans="1:14" ht="14.1" customHeight="1" x14ac:dyDescent="0.25">
      <c r="A19" s="22"/>
      <c r="B19" s="13" t="s">
        <v>1958</v>
      </c>
      <c r="C19" s="22">
        <v>50</v>
      </c>
      <c r="D19" s="23">
        <v>3.3</v>
      </c>
      <c r="E19" s="23">
        <v>0.36</v>
      </c>
      <c r="F19" s="23">
        <v>16.7</v>
      </c>
      <c r="G19" s="23">
        <v>83.24</v>
      </c>
      <c r="H19" s="23">
        <v>0.85</v>
      </c>
      <c r="I19" s="23">
        <v>0</v>
      </c>
      <c r="J19" s="23">
        <v>0</v>
      </c>
      <c r="K19" s="23">
        <v>11.5</v>
      </c>
      <c r="L19" s="23">
        <v>53</v>
      </c>
      <c r="M19" s="23">
        <v>12.5</v>
      </c>
      <c r="N19" s="23">
        <v>1.55</v>
      </c>
    </row>
    <row r="20" spans="1:14" ht="14.1" customHeight="1" x14ac:dyDescent="0.25">
      <c r="A20" s="21"/>
      <c r="B20" s="13" t="s">
        <v>2071</v>
      </c>
      <c r="C20" s="22">
        <v>20</v>
      </c>
      <c r="D20" s="23">
        <v>1.58</v>
      </c>
      <c r="E20" s="23">
        <v>0.62</v>
      </c>
      <c r="F20" s="23">
        <v>7.33</v>
      </c>
      <c r="G20" s="23">
        <v>55.17</v>
      </c>
      <c r="H20" s="23">
        <v>0.03</v>
      </c>
      <c r="I20" s="23">
        <v>0</v>
      </c>
      <c r="J20" s="23">
        <v>0</v>
      </c>
      <c r="K20" s="23">
        <v>3.57</v>
      </c>
      <c r="L20" s="23">
        <v>17.399999999999999</v>
      </c>
      <c r="M20" s="23">
        <v>8.15</v>
      </c>
      <c r="N20" s="23">
        <v>0.54</v>
      </c>
    </row>
    <row r="21" spans="1:14" ht="15.95" customHeight="1" x14ac:dyDescent="0.25">
      <c r="A21" s="69" t="s">
        <v>1959</v>
      </c>
      <c r="B21" s="56" t="s">
        <v>2096</v>
      </c>
      <c r="C21" s="56">
        <f>C14+C15+C16+C17+C18+C19+C20</f>
        <v>920</v>
      </c>
      <c r="D21" s="57">
        <f t="shared" ref="D21:N21" si="1">D14+D15+D16+D17+D18+D19+D20</f>
        <v>32.17</v>
      </c>
      <c r="E21" s="57">
        <f t="shared" si="1"/>
        <v>117.15</v>
      </c>
      <c r="F21" s="57">
        <f t="shared" si="1"/>
        <v>185.33</v>
      </c>
      <c r="G21" s="57">
        <f t="shared" si="1"/>
        <v>1392.38</v>
      </c>
      <c r="H21" s="57">
        <f t="shared" si="1"/>
        <v>1.51</v>
      </c>
      <c r="I21" s="57">
        <f t="shared" si="1"/>
        <v>33.33</v>
      </c>
      <c r="J21" s="57">
        <f t="shared" si="1"/>
        <v>0</v>
      </c>
      <c r="K21" s="57">
        <f t="shared" si="1"/>
        <v>234.31</v>
      </c>
      <c r="L21" s="57">
        <f t="shared" si="1"/>
        <v>414.78</v>
      </c>
      <c r="M21" s="57">
        <f t="shared" si="1"/>
        <v>97.350000000000009</v>
      </c>
      <c r="N21" s="57">
        <f t="shared" si="1"/>
        <v>8.17</v>
      </c>
    </row>
    <row r="22" spans="1:14" x14ac:dyDescent="0.25">
      <c r="B22" s="103" t="s">
        <v>2078</v>
      </c>
      <c r="C22" s="105">
        <f>C21+C10</f>
        <v>1420</v>
      </c>
      <c r="D22" s="124">
        <f t="shared" ref="D22:N22" si="2">D21+D10</f>
        <v>49.34</v>
      </c>
      <c r="E22" s="124">
        <f t="shared" si="2"/>
        <v>134.92000000000002</v>
      </c>
      <c r="F22" s="124">
        <f t="shared" si="2"/>
        <v>283.54500000000002</v>
      </c>
      <c r="G22" s="124">
        <f t="shared" si="2"/>
        <v>2045.5050000000001</v>
      </c>
      <c r="H22" s="124">
        <f t="shared" si="2"/>
        <v>1.855</v>
      </c>
      <c r="I22" s="124">
        <f t="shared" si="2"/>
        <v>35.704999999999998</v>
      </c>
      <c r="J22" s="124">
        <f t="shared" si="2"/>
        <v>6.26</v>
      </c>
      <c r="K22" s="124">
        <f t="shared" si="2"/>
        <v>609.18499999999995</v>
      </c>
      <c r="L22" s="124">
        <f t="shared" si="2"/>
        <v>548.28</v>
      </c>
      <c r="M22" s="124">
        <f t="shared" si="2"/>
        <v>131.72500000000002</v>
      </c>
      <c r="N22" s="124">
        <f t="shared" si="2"/>
        <v>10.83</v>
      </c>
    </row>
  </sheetData>
  <mergeCells count="5">
    <mergeCell ref="D1:F1"/>
    <mergeCell ref="K1:N1"/>
    <mergeCell ref="A5:C5"/>
    <mergeCell ref="A6:B6"/>
    <mergeCell ref="A11:B11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workbookViewId="0">
      <selection activeCell="D23" sqref="D23:N23"/>
    </sheetView>
  </sheetViews>
  <sheetFormatPr defaultRowHeight="15" x14ac:dyDescent="0.25"/>
  <cols>
    <col min="1" max="1" width="9"/>
    <col min="2" max="2" width="34"/>
    <col min="3" max="3" width="12"/>
    <col min="4" max="6" width="7"/>
    <col min="7" max="7" width="16"/>
    <col min="8" max="8" width="9"/>
    <col min="9" max="9" width="8"/>
    <col min="10" max="10" width="6"/>
    <col min="11" max="14" width="8"/>
  </cols>
  <sheetData>
    <row r="1" spans="1:14" ht="45.95" customHeight="1" x14ac:dyDescent="0.25">
      <c r="A1" s="70" t="s">
        <v>1960</v>
      </c>
      <c r="B1" s="1" t="s">
        <v>1961</v>
      </c>
      <c r="C1" s="58" t="s">
        <v>1962</v>
      </c>
      <c r="D1" s="139" t="s">
        <v>1963</v>
      </c>
      <c r="E1" s="137" t="s">
        <v>1964</v>
      </c>
      <c r="F1" s="138" t="s">
        <v>1965</v>
      </c>
      <c r="G1" s="2" t="s">
        <v>1966</v>
      </c>
      <c r="H1" s="147" t="s">
        <v>1967</v>
      </c>
      <c r="I1" s="137" t="s">
        <v>1968</v>
      </c>
      <c r="J1" s="4" t="s">
        <v>1969</v>
      </c>
      <c r="K1" s="139" t="s">
        <v>1970</v>
      </c>
      <c r="L1" s="137" t="s">
        <v>1971</v>
      </c>
      <c r="M1" s="137" t="s">
        <v>1972</v>
      </c>
      <c r="N1" s="138" t="s">
        <v>1973</v>
      </c>
    </row>
    <row r="2" spans="1:14" ht="15" customHeight="1" x14ac:dyDescent="0.25">
      <c r="A2" s="39" t="s">
        <v>1974</v>
      </c>
      <c r="B2" s="39" t="s">
        <v>1975</v>
      </c>
      <c r="C2" s="39" t="s">
        <v>1976</v>
      </c>
      <c r="D2" s="40" t="s">
        <v>1977</v>
      </c>
      <c r="E2" t="s">
        <v>1978</v>
      </c>
      <c r="F2" s="41" t="s">
        <v>1979</v>
      </c>
      <c r="G2" s="42" t="s">
        <v>1980</v>
      </c>
      <c r="H2" s="40" t="s">
        <v>1981</v>
      </c>
      <c r="I2" t="s">
        <v>1982</v>
      </c>
      <c r="J2" s="41" t="s">
        <v>1983</v>
      </c>
      <c r="K2" s="40" t="s">
        <v>1984</v>
      </c>
      <c r="L2" t="s">
        <v>1985</v>
      </c>
      <c r="M2" t="s">
        <v>1986</v>
      </c>
      <c r="N2" s="41" t="s">
        <v>1987</v>
      </c>
    </row>
    <row r="3" spans="1:14" ht="14.1" customHeight="1" x14ac:dyDescent="0.25">
      <c r="A3" s="10" t="s">
        <v>1988</v>
      </c>
      <c r="B3" s="10" t="s">
        <v>1989</v>
      </c>
      <c r="C3" s="10" t="s">
        <v>1990</v>
      </c>
      <c r="D3" s="12" t="s">
        <v>1991</v>
      </c>
      <c r="E3" s="1" t="s">
        <v>1992</v>
      </c>
      <c r="F3" s="1" t="s">
        <v>1993</v>
      </c>
      <c r="G3" s="10" t="s">
        <v>1994</v>
      </c>
      <c r="H3" s="1" t="s">
        <v>1995</v>
      </c>
      <c r="I3" s="1" t="s">
        <v>1996</v>
      </c>
      <c r="J3" s="12" t="s">
        <v>1997</v>
      </c>
      <c r="K3" s="13" t="s">
        <v>1998</v>
      </c>
      <c r="L3" s="1" t="s">
        <v>1999</v>
      </c>
      <c r="M3" s="1" t="s">
        <v>2000</v>
      </c>
      <c r="N3" s="1" t="s">
        <v>2001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5">
        <v>9</v>
      </c>
      <c r="J4" s="16">
        <v>10</v>
      </c>
      <c r="K4" s="16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2002</v>
      </c>
      <c r="B5" s="141" t="s">
        <v>2003</v>
      </c>
      <c r="C5" s="141" t="s">
        <v>2004</v>
      </c>
      <c r="D5" s="17" t="s">
        <v>2005</v>
      </c>
      <c r="E5" s="17" t="s">
        <v>2006</v>
      </c>
      <c r="F5" s="17" t="s">
        <v>2007</v>
      </c>
      <c r="G5" s="17" t="s">
        <v>2008</v>
      </c>
      <c r="H5" s="17" t="s">
        <v>2009</v>
      </c>
      <c r="I5" s="17" t="s">
        <v>2010</v>
      </c>
      <c r="J5" s="17" t="s">
        <v>2011</v>
      </c>
      <c r="K5" s="17" t="s">
        <v>2012</v>
      </c>
      <c r="L5" s="17" t="s">
        <v>2013</v>
      </c>
      <c r="M5" s="17" t="s">
        <v>2014</v>
      </c>
      <c r="N5" s="18" t="s">
        <v>2015</v>
      </c>
    </row>
    <row r="6" spans="1:14" ht="15" customHeight="1" x14ac:dyDescent="0.25">
      <c r="A6" s="130" t="s">
        <v>2093</v>
      </c>
      <c r="B6" s="131" t="s">
        <v>2016</v>
      </c>
      <c r="C6" s="131" t="s">
        <v>2017</v>
      </c>
      <c r="D6" s="19" t="s">
        <v>2018</v>
      </c>
      <c r="E6" s="19" t="s">
        <v>2019</v>
      </c>
      <c r="F6" s="19" t="s">
        <v>2020</v>
      </c>
      <c r="G6" s="19" t="s">
        <v>2021</v>
      </c>
      <c r="H6" s="19" t="s">
        <v>2022</v>
      </c>
      <c r="I6" s="19" t="s">
        <v>2023</v>
      </c>
      <c r="J6" s="19" t="s">
        <v>2024</v>
      </c>
      <c r="K6" s="19" t="s">
        <v>2025</v>
      </c>
      <c r="L6" s="19" t="s">
        <v>2026</v>
      </c>
      <c r="M6" s="19" t="s">
        <v>2027</v>
      </c>
      <c r="N6" s="20" t="s">
        <v>2028</v>
      </c>
    </row>
    <row r="7" spans="1:14" ht="15" customHeight="1" x14ac:dyDescent="0.25">
      <c r="A7" s="22">
        <v>86</v>
      </c>
      <c r="B7" s="1" t="s">
        <v>167</v>
      </c>
      <c r="C7" s="22">
        <v>200</v>
      </c>
      <c r="D7" s="23">
        <v>9.1199999999999992</v>
      </c>
      <c r="E7" s="23">
        <v>12.25</v>
      </c>
      <c r="F7" s="23">
        <v>65.599999999999994</v>
      </c>
      <c r="G7" s="23">
        <v>409.16</v>
      </c>
      <c r="H7" s="23">
        <v>30.6</v>
      </c>
      <c r="I7" s="23">
        <v>0</v>
      </c>
      <c r="J7" s="23">
        <v>0</v>
      </c>
      <c r="K7" s="23">
        <v>55</v>
      </c>
      <c r="L7" s="23">
        <v>741</v>
      </c>
      <c r="M7" s="23">
        <v>240</v>
      </c>
      <c r="N7" s="24">
        <v>4.9400000000000004</v>
      </c>
    </row>
    <row r="8" spans="1:14" s="111" customFormat="1" ht="15" customHeight="1" x14ac:dyDescent="0.25">
      <c r="A8" s="22">
        <v>4</v>
      </c>
      <c r="B8" s="1" t="s">
        <v>2072</v>
      </c>
      <c r="C8" s="22">
        <v>30</v>
      </c>
      <c r="D8" s="23">
        <v>2.42</v>
      </c>
      <c r="E8" s="23">
        <v>17.34</v>
      </c>
      <c r="F8" s="23">
        <v>1.06</v>
      </c>
      <c r="G8" s="23">
        <v>189.34</v>
      </c>
      <c r="H8" s="23">
        <v>0</v>
      </c>
      <c r="I8" s="23">
        <v>4.5</v>
      </c>
      <c r="J8" s="23">
        <v>158.19999999999999</v>
      </c>
      <c r="K8" s="23">
        <v>6</v>
      </c>
      <c r="L8" s="23">
        <v>8</v>
      </c>
      <c r="M8" s="23">
        <v>0</v>
      </c>
      <c r="N8" s="24">
        <v>0</v>
      </c>
    </row>
    <row r="9" spans="1:14" s="82" customFormat="1" ht="15" customHeight="1" x14ac:dyDescent="0.25">
      <c r="A9" s="22"/>
      <c r="B9" s="1" t="s">
        <v>2074</v>
      </c>
      <c r="C9" s="22">
        <v>200</v>
      </c>
      <c r="D9" s="23">
        <v>0.8</v>
      </c>
      <c r="E9" s="23">
        <v>0.8</v>
      </c>
      <c r="F9" s="23">
        <v>19.600000000000001</v>
      </c>
      <c r="G9" s="23">
        <v>90</v>
      </c>
      <c r="H9" s="23">
        <v>0.06</v>
      </c>
      <c r="I9" s="23">
        <v>330</v>
      </c>
      <c r="J9" s="23">
        <v>0.06</v>
      </c>
      <c r="K9" s="23">
        <v>32</v>
      </c>
      <c r="L9" s="23">
        <v>22</v>
      </c>
      <c r="M9" s="23">
        <v>18</v>
      </c>
      <c r="N9" s="24">
        <v>4.4000000000000004</v>
      </c>
    </row>
    <row r="10" spans="1:14" ht="14.1" customHeight="1" x14ac:dyDescent="0.25">
      <c r="A10" s="22"/>
      <c r="B10" s="1" t="s">
        <v>2071</v>
      </c>
      <c r="C10" s="22">
        <v>40</v>
      </c>
      <c r="D10" s="23">
        <v>3.16</v>
      </c>
      <c r="E10" s="23">
        <v>1.24</v>
      </c>
      <c r="F10" s="23">
        <v>14.66</v>
      </c>
      <c r="G10" s="23">
        <v>110.34</v>
      </c>
      <c r="H10" s="23">
        <v>0.06</v>
      </c>
      <c r="I10" s="23">
        <v>0</v>
      </c>
      <c r="J10" s="23">
        <v>0</v>
      </c>
      <c r="K10" s="23">
        <v>7.14</v>
      </c>
      <c r="L10" s="23">
        <v>34.799999999999997</v>
      </c>
      <c r="M10" s="23">
        <v>16.3</v>
      </c>
      <c r="N10" s="24">
        <v>1.08</v>
      </c>
    </row>
    <row r="11" spans="1:14" ht="15" customHeight="1" x14ac:dyDescent="0.25">
      <c r="A11" s="22">
        <v>75</v>
      </c>
      <c r="B11" s="1" t="s">
        <v>168</v>
      </c>
      <c r="C11" s="22">
        <v>200</v>
      </c>
      <c r="D11" s="23">
        <v>0.2</v>
      </c>
      <c r="E11" s="23">
        <v>0</v>
      </c>
      <c r="F11" s="23">
        <v>14</v>
      </c>
      <c r="G11" s="23">
        <v>28</v>
      </c>
      <c r="H11" s="23">
        <v>0</v>
      </c>
      <c r="I11" s="23">
        <v>0</v>
      </c>
      <c r="J11" s="23">
        <v>0</v>
      </c>
      <c r="K11" s="23">
        <v>6</v>
      </c>
      <c r="L11" s="23">
        <v>0</v>
      </c>
      <c r="M11" s="23">
        <v>0</v>
      </c>
      <c r="N11" s="23">
        <v>0.4</v>
      </c>
    </row>
    <row r="12" spans="1:14" ht="15.95" customHeight="1" x14ac:dyDescent="0.25">
      <c r="A12" s="67" t="s">
        <v>2029</v>
      </c>
      <c r="B12" s="49" t="s">
        <v>2030</v>
      </c>
      <c r="C12" s="49">
        <f>C7+C10+C11+C9+C8</f>
        <v>670</v>
      </c>
      <c r="D12" s="49">
        <f t="shared" ref="D12:N12" si="0">D7+D10+D11+D9+D8</f>
        <v>15.7</v>
      </c>
      <c r="E12" s="49">
        <f t="shared" si="0"/>
        <v>31.630000000000003</v>
      </c>
      <c r="F12" s="49">
        <f t="shared" si="0"/>
        <v>114.91999999999999</v>
      </c>
      <c r="G12" s="49">
        <f t="shared" si="0"/>
        <v>826.84</v>
      </c>
      <c r="H12" s="49">
        <f t="shared" si="0"/>
        <v>30.72</v>
      </c>
      <c r="I12" s="49">
        <f t="shared" si="0"/>
        <v>334.5</v>
      </c>
      <c r="J12" s="49">
        <f t="shared" si="0"/>
        <v>158.26</v>
      </c>
      <c r="K12" s="49">
        <f t="shared" si="0"/>
        <v>106.14</v>
      </c>
      <c r="L12" s="49">
        <f t="shared" si="0"/>
        <v>805.8</v>
      </c>
      <c r="M12" s="49">
        <f t="shared" si="0"/>
        <v>274.3</v>
      </c>
      <c r="N12" s="49">
        <f t="shared" si="0"/>
        <v>10.82</v>
      </c>
    </row>
    <row r="13" spans="1:14" ht="15" customHeight="1" x14ac:dyDescent="0.25">
      <c r="A13" s="130" t="s">
        <v>2095</v>
      </c>
      <c r="B13" s="131" t="s">
        <v>2031</v>
      </c>
      <c r="C13" s="19" t="s">
        <v>2032</v>
      </c>
      <c r="D13" s="19" t="s">
        <v>2033</v>
      </c>
      <c r="E13" s="19" t="s">
        <v>2034</v>
      </c>
      <c r="F13" s="19" t="s">
        <v>2035</v>
      </c>
      <c r="G13" s="19" t="s">
        <v>2036</v>
      </c>
      <c r="H13" s="19" t="s">
        <v>2037</v>
      </c>
      <c r="I13" s="19" t="s">
        <v>2038</v>
      </c>
      <c r="J13" s="19" t="s">
        <v>2039</v>
      </c>
      <c r="K13" s="19" t="s">
        <v>2040</v>
      </c>
      <c r="L13" s="19" t="s">
        <v>2041</v>
      </c>
      <c r="M13" s="19" t="s">
        <v>2042</v>
      </c>
      <c r="N13" s="20" t="s">
        <v>2043</v>
      </c>
    </row>
    <row r="14" spans="1:14" ht="17.100000000000001" customHeight="1" x14ac:dyDescent="0.25">
      <c r="A14" s="22">
        <v>11</v>
      </c>
      <c r="B14" s="1" t="s">
        <v>2044</v>
      </c>
      <c r="C14" s="22">
        <v>100</v>
      </c>
      <c r="D14" s="23">
        <v>1.08</v>
      </c>
      <c r="E14" s="23">
        <v>0.18</v>
      </c>
      <c r="F14" s="23">
        <v>8.6199999999999992</v>
      </c>
      <c r="G14" s="23">
        <v>40.4</v>
      </c>
      <c r="H14" s="23">
        <v>0.05</v>
      </c>
      <c r="I14" s="23">
        <v>6.25</v>
      </c>
      <c r="J14" s="23">
        <v>0</v>
      </c>
      <c r="K14" s="23">
        <v>24.28</v>
      </c>
      <c r="L14" s="23">
        <v>44</v>
      </c>
      <c r="M14" s="23">
        <v>30.75</v>
      </c>
      <c r="N14" s="23">
        <v>1.08</v>
      </c>
    </row>
    <row r="15" spans="1:14" ht="14.1" customHeight="1" x14ac:dyDescent="0.25">
      <c r="A15" s="22">
        <v>18</v>
      </c>
      <c r="B15" s="1" t="s">
        <v>2045</v>
      </c>
      <c r="C15" s="22">
        <v>250</v>
      </c>
      <c r="D15" s="23">
        <v>2.34</v>
      </c>
      <c r="E15" s="23">
        <v>2.83</v>
      </c>
      <c r="F15" s="23">
        <v>16.64</v>
      </c>
      <c r="G15" s="23">
        <v>101.25</v>
      </c>
      <c r="H15" s="23">
        <v>0.14000000000000001</v>
      </c>
      <c r="I15" s="23">
        <v>12</v>
      </c>
      <c r="J15" s="23">
        <v>0</v>
      </c>
      <c r="K15" s="23">
        <v>25.85</v>
      </c>
      <c r="L15" s="23">
        <v>76.8</v>
      </c>
      <c r="M15" s="23">
        <v>31.13</v>
      </c>
      <c r="N15" s="23">
        <v>1.18</v>
      </c>
    </row>
    <row r="16" spans="1:14" ht="14.1" customHeight="1" x14ac:dyDescent="0.25">
      <c r="A16" s="22">
        <v>44</v>
      </c>
      <c r="B16" s="13" t="s">
        <v>2046</v>
      </c>
      <c r="C16" s="22">
        <v>100</v>
      </c>
      <c r="D16" s="23">
        <v>7.65</v>
      </c>
      <c r="E16" s="23">
        <v>1.01</v>
      </c>
      <c r="F16" s="23">
        <v>3.18</v>
      </c>
      <c r="G16" s="23">
        <v>52.5</v>
      </c>
      <c r="H16" s="23">
        <v>0.05</v>
      </c>
      <c r="I16" s="23">
        <v>0.96</v>
      </c>
      <c r="J16" s="23">
        <v>3.75</v>
      </c>
      <c r="K16" s="23">
        <v>12.88</v>
      </c>
      <c r="L16" s="23">
        <v>84.25</v>
      </c>
      <c r="M16" s="23">
        <v>10</v>
      </c>
      <c r="N16" s="23">
        <v>0.54</v>
      </c>
    </row>
    <row r="17" spans="1:14" ht="15" customHeight="1" x14ac:dyDescent="0.25">
      <c r="A17" s="22">
        <v>67</v>
      </c>
      <c r="B17" s="1" t="s">
        <v>2070</v>
      </c>
      <c r="C17" s="22">
        <v>200</v>
      </c>
      <c r="D17" s="23">
        <v>7.36</v>
      </c>
      <c r="E17" s="23">
        <v>6.02</v>
      </c>
      <c r="F17" s="23">
        <v>25.26</v>
      </c>
      <c r="G17" s="23">
        <v>224.6</v>
      </c>
      <c r="H17" s="23">
        <v>0.08</v>
      </c>
      <c r="I17" s="23">
        <v>0</v>
      </c>
      <c r="J17" s="23">
        <v>28</v>
      </c>
      <c r="K17" s="23">
        <v>6.48</v>
      </c>
      <c r="L17" s="23">
        <v>49.56</v>
      </c>
      <c r="M17" s="23">
        <v>28.16</v>
      </c>
      <c r="N17" s="23">
        <v>1.48</v>
      </c>
    </row>
    <row r="18" spans="1:14" ht="15" customHeight="1" x14ac:dyDescent="0.25">
      <c r="A18" s="22">
        <v>71</v>
      </c>
      <c r="B18" s="1" t="s">
        <v>2047</v>
      </c>
      <c r="C18" s="22">
        <v>200</v>
      </c>
      <c r="D18" s="23">
        <v>0.2</v>
      </c>
      <c r="E18" s="23">
        <v>0.2</v>
      </c>
      <c r="F18" s="23">
        <v>22.3</v>
      </c>
      <c r="G18" s="23">
        <v>110</v>
      </c>
      <c r="H18" s="23">
        <v>0.02</v>
      </c>
      <c r="I18" s="23">
        <v>0</v>
      </c>
      <c r="J18" s="23">
        <v>0</v>
      </c>
      <c r="K18" s="23">
        <v>12</v>
      </c>
      <c r="L18" s="23">
        <v>2.4</v>
      </c>
      <c r="M18" s="23">
        <v>0</v>
      </c>
      <c r="N18" s="23">
        <v>0.8</v>
      </c>
    </row>
    <row r="19" spans="1:14" ht="14.1" customHeight="1" x14ac:dyDescent="0.25">
      <c r="A19" s="22"/>
      <c r="B19" s="1" t="s">
        <v>2048</v>
      </c>
      <c r="C19" s="22">
        <v>50</v>
      </c>
      <c r="D19" s="23">
        <v>3.3</v>
      </c>
      <c r="E19" s="23">
        <v>0.36</v>
      </c>
      <c r="F19" s="23">
        <v>16.7</v>
      </c>
      <c r="G19" s="23">
        <v>83.24</v>
      </c>
      <c r="H19" s="23">
        <v>0.85</v>
      </c>
      <c r="I19" s="23">
        <v>0</v>
      </c>
      <c r="J19" s="23">
        <v>0</v>
      </c>
      <c r="K19" s="23">
        <v>11.5</v>
      </c>
      <c r="L19" s="23">
        <v>53</v>
      </c>
      <c r="M19" s="23">
        <v>12.5</v>
      </c>
      <c r="N19" s="23">
        <v>1.55</v>
      </c>
    </row>
    <row r="20" spans="1:14" ht="14.1" customHeight="1" x14ac:dyDescent="0.25">
      <c r="A20" s="22"/>
      <c r="B20" s="1" t="s">
        <v>2071</v>
      </c>
      <c r="C20" s="22">
        <v>20</v>
      </c>
      <c r="D20" s="23">
        <v>1.58</v>
      </c>
      <c r="E20" s="23">
        <v>0.62</v>
      </c>
      <c r="F20" s="23">
        <v>7.33</v>
      </c>
      <c r="G20" s="23">
        <v>55.17</v>
      </c>
      <c r="H20" s="23">
        <v>0.03</v>
      </c>
      <c r="I20" s="23">
        <v>0</v>
      </c>
      <c r="J20" s="23">
        <v>0</v>
      </c>
      <c r="K20" s="23">
        <v>3.57</v>
      </c>
      <c r="L20" s="23">
        <v>17.399999999999999</v>
      </c>
      <c r="M20" s="23">
        <v>8.15</v>
      </c>
      <c r="N20" s="23">
        <v>0.54</v>
      </c>
    </row>
    <row r="21" spans="1:14" ht="15" customHeight="1" x14ac:dyDescent="0.25">
      <c r="A21" s="71" t="s">
        <v>2049</v>
      </c>
      <c r="B21" s="49" t="s">
        <v>2050</v>
      </c>
      <c r="C21" s="49">
        <f>C14+C15+C16+C17+C18+C19+C20</f>
        <v>920</v>
      </c>
      <c r="D21" s="49">
        <f t="shared" ref="D21:N21" si="1">D14+D15+D16+D17+D18+D19+D20</f>
        <v>23.509999999999998</v>
      </c>
      <c r="E21" s="49">
        <f t="shared" si="1"/>
        <v>11.219999999999997</v>
      </c>
      <c r="F21" s="49">
        <f t="shared" si="1"/>
        <v>100.03</v>
      </c>
      <c r="G21" s="49">
        <f t="shared" si="1"/>
        <v>667.16</v>
      </c>
      <c r="H21" s="49">
        <f t="shared" si="1"/>
        <v>1.22</v>
      </c>
      <c r="I21" s="49">
        <f t="shared" si="1"/>
        <v>19.21</v>
      </c>
      <c r="J21" s="49">
        <f t="shared" si="1"/>
        <v>31.75</v>
      </c>
      <c r="K21" s="49">
        <f t="shared" si="1"/>
        <v>96.56</v>
      </c>
      <c r="L21" s="49">
        <f t="shared" si="1"/>
        <v>327.40999999999997</v>
      </c>
      <c r="M21" s="49">
        <f t="shared" si="1"/>
        <v>120.69</v>
      </c>
      <c r="N21" s="49">
        <f t="shared" si="1"/>
        <v>7.169999999999999</v>
      </c>
    </row>
    <row r="22" spans="1:14" ht="14.1" customHeight="1" x14ac:dyDescent="0.25">
      <c r="A22" s="5" t="s">
        <v>2051</v>
      </c>
      <c r="B22" s="5" t="s">
        <v>2052</v>
      </c>
      <c r="C22" s="5" t="s">
        <v>2053</v>
      </c>
      <c r="D22" s="5" t="s">
        <v>2054</v>
      </c>
      <c r="E22" s="5" t="s">
        <v>2055</v>
      </c>
      <c r="F22" s="5" t="s">
        <v>2056</v>
      </c>
      <c r="G22" s="5" t="s">
        <v>2057</v>
      </c>
      <c r="H22" s="5" t="s">
        <v>2058</v>
      </c>
      <c r="I22" s="5" t="s">
        <v>2059</v>
      </c>
      <c r="J22" s="72"/>
      <c r="K22" s="5" t="s">
        <v>2060</v>
      </c>
      <c r="L22" s="5" t="s">
        <v>2061</v>
      </c>
      <c r="M22" s="72"/>
      <c r="N22" s="5" t="s">
        <v>2062</v>
      </c>
    </row>
    <row r="23" spans="1:14" x14ac:dyDescent="0.25">
      <c r="B23" s="103" t="s">
        <v>2078</v>
      </c>
      <c r="C23" s="105">
        <f>C21+C12</f>
        <v>1590</v>
      </c>
      <c r="D23" s="105">
        <f t="shared" ref="D23:N23" si="2">D21+D12</f>
        <v>39.209999999999994</v>
      </c>
      <c r="E23" s="105">
        <f t="shared" si="2"/>
        <v>42.85</v>
      </c>
      <c r="F23" s="105">
        <f t="shared" si="2"/>
        <v>214.95</v>
      </c>
      <c r="G23" s="105">
        <f t="shared" si="2"/>
        <v>1494</v>
      </c>
      <c r="H23" s="105">
        <f t="shared" si="2"/>
        <v>31.939999999999998</v>
      </c>
      <c r="I23" s="105">
        <f t="shared" si="2"/>
        <v>353.71</v>
      </c>
      <c r="J23" s="105">
        <f t="shared" si="2"/>
        <v>190.01</v>
      </c>
      <c r="K23" s="105">
        <f t="shared" si="2"/>
        <v>202.7</v>
      </c>
      <c r="L23" s="105">
        <f t="shared" si="2"/>
        <v>1133.21</v>
      </c>
      <c r="M23" s="105">
        <f t="shared" si="2"/>
        <v>394.99</v>
      </c>
      <c r="N23" s="105">
        <f t="shared" si="2"/>
        <v>17.989999999999998</v>
      </c>
    </row>
  </sheetData>
  <mergeCells count="6">
    <mergeCell ref="A13:B13"/>
    <mergeCell ref="D1:F1"/>
    <mergeCell ref="H1:I1"/>
    <mergeCell ref="K1:N1"/>
    <mergeCell ref="A5:C5"/>
    <mergeCell ref="A6:C6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workbookViewId="0">
      <selection activeCell="D13" sqref="D13:N13"/>
    </sheetView>
  </sheetViews>
  <sheetFormatPr defaultRowHeight="15" x14ac:dyDescent="0.25"/>
  <cols>
    <col min="2" max="2" width="34.140625" customWidth="1"/>
  </cols>
  <sheetData>
    <row r="1" spans="1:14" ht="39" x14ac:dyDescent="0.25">
      <c r="A1" s="70" t="s">
        <v>331</v>
      </c>
      <c r="B1" s="1" t="s">
        <v>2</v>
      </c>
      <c r="C1" s="2" t="s">
        <v>3</v>
      </c>
      <c r="D1" s="139" t="s">
        <v>100</v>
      </c>
      <c r="E1" s="148" t="s">
        <v>5</v>
      </c>
      <c r="F1" s="149" t="s">
        <v>5</v>
      </c>
      <c r="G1" s="2" t="s">
        <v>211</v>
      </c>
      <c r="H1" s="147" t="s">
        <v>104</v>
      </c>
      <c r="I1" s="148" t="s">
        <v>5</v>
      </c>
      <c r="J1" s="92" t="s">
        <v>5</v>
      </c>
      <c r="K1" s="139" t="s">
        <v>107</v>
      </c>
      <c r="L1" s="148" t="s">
        <v>5</v>
      </c>
      <c r="M1" s="148" t="s">
        <v>5</v>
      </c>
      <c r="N1" s="149" t="s">
        <v>5</v>
      </c>
    </row>
    <row r="2" spans="1:14" x14ac:dyDescent="0.25">
      <c r="A2" s="39" t="s">
        <v>5</v>
      </c>
      <c r="B2" s="39" t="s">
        <v>5</v>
      </c>
      <c r="C2" s="39" t="s">
        <v>5</v>
      </c>
      <c r="D2" s="40" t="s">
        <v>5</v>
      </c>
      <c r="E2" s="77" t="s">
        <v>5</v>
      </c>
      <c r="F2" s="41" t="s">
        <v>5</v>
      </c>
      <c r="G2" s="42" t="s">
        <v>21</v>
      </c>
      <c r="H2" s="40" t="s">
        <v>5</v>
      </c>
      <c r="I2" s="77" t="s">
        <v>5</v>
      </c>
      <c r="J2" s="41" t="s">
        <v>5</v>
      </c>
      <c r="K2" s="40" t="s">
        <v>5</v>
      </c>
      <c r="L2" s="77" t="s">
        <v>5</v>
      </c>
      <c r="M2" s="77" t="s">
        <v>5</v>
      </c>
      <c r="N2" s="41" t="s">
        <v>5</v>
      </c>
    </row>
    <row r="3" spans="1:14" x14ac:dyDescent="0.25">
      <c r="A3" s="10" t="s">
        <v>5</v>
      </c>
      <c r="B3" s="10" t="s">
        <v>5</v>
      </c>
      <c r="C3" s="10" t="s">
        <v>5</v>
      </c>
      <c r="D3" s="13" t="s">
        <v>32</v>
      </c>
      <c r="E3" s="1" t="s">
        <v>33</v>
      </c>
      <c r="F3" s="1" t="s">
        <v>34</v>
      </c>
      <c r="G3" s="10" t="s">
        <v>5</v>
      </c>
      <c r="H3" s="1" t="s">
        <v>36</v>
      </c>
      <c r="I3" s="1" t="s">
        <v>37</v>
      </c>
      <c r="J3" s="13" t="s">
        <v>38</v>
      </c>
      <c r="K3" s="13" t="s">
        <v>39</v>
      </c>
      <c r="L3" s="1" t="s">
        <v>40</v>
      </c>
      <c r="M3" s="1" t="s">
        <v>41</v>
      </c>
      <c r="N3" s="1" t="s">
        <v>42</v>
      </c>
    </row>
    <row r="4" spans="1:14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6">
        <v>9</v>
      </c>
      <c r="J4" s="16">
        <v>10</v>
      </c>
      <c r="K4" s="16">
        <v>11</v>
      </c>
      <c r="L4" s="14">
        <v>12</v>
      </c>
      <c r="M4" s="14">
        <v>13</v>
      </c>
      <c r="N4" s="14">
        <v>14</v>
      </c>
    </row>
    <row r="5" spans="1:14" x14ac:dyDescent="0.25">
      <c r="A5" s="142" t="s">
        <v>2064</v>
      </c>
      <c r="B5" s="141" t="s">
        <v>5</v>
      </c>
      <c r="C5" s="141" t="s">
        <v>5</v>
      </c>
      <c r="D5" s="80" t="s">
        <v>5</v>
      </c>
      <c r="E5" s="80" t="s">
        <v>5</v>
      </c>
      <c r="F5" s="80" t="s">
        <v>5</v>
      </c>
      <c r="G5" s="80" t="s">
        <v>5</v>
      </c>
      <c r="H5" s="80" t="s">
        <v>5</v>
      </c>
      <c r="I5" s="80" t="s">
        <v>5</v>
      </c>
      <c r="J5" s="80" t="s">
        <v>5</v>
      </c>
      <c r="K5" s="80" t="s">
        <v>5</v>
      </c>
      <c r="L5" s="80" t="s">
        <v>5</v>
      </c>
      <c r="M5" s="80" t="s">
        <v>5</v>
      </c>
      <c r="N5" s="18" t="s">
        <v>5</v>
      </c>
    </row>
    <row r="6" spans="1:14" x14ac:dyDescent="0.25">
      <c r="A6" s="130" t="s">
        <v>2093</v>
      </c>
      <c r="B6" s="131" t="s">
        <v>5</v>
      </c>
      <c r="C6" s="131" t="s">
        <v>5</v>
      </c>
      <c r="D6" s="75" t="s">
        <v>5</v>
      </c>
      <c r="E6" s="75" t="s">
        <v>5</v>
      </c>
      <c r="F6" s="75" t="s">
        <v>5</v>
      </c>
      <c r="G6" s="75" t="s">
        <v>5</v>
      </c>
      <c r="H6" s="75" t="s">
        <v>5</v>
      </c>
      <c r="I6" s="75" t="s">
        <v>5</v>
      </c>
      <c r="J6" s="75" t="s">
        <v>5</v>
      </c>
      <c r="K6" s="75" t="s">
        <v>5</v>
      </c>
      <c r="L6" s="75" t="s">
        <v>5</v>
      </c>
      <c r="M6" s="75" t="s">
        <v>5</v>
      </c>
      <c r="N6" s="20" t="s">
        <v>5</v>
      </c>
    </row>
    <row r="7" spans="1:14" x14ac:dyDescent="0.25">
      <c r="A7" s="47">
        <v>31</v>
      </c>
      <c r="B7" s="1" t="s">
        <v>2097</v>
      </c>
      <c r="C7" s="22">
        <v>200</v>
      </c>
      <c r="D7" s="23">
        <v>9.67</v>
      </c>
      <c r="E7" s="23">
        <v>10.19</v>
      </c>
      <c r="F7" s="23">
        <v>41.36</v>
      </c>
      <c r="G7" s="23">
        <v>281.3</v>
      </c>
      <c r="H7" s="23">
        <v>0.09</v>
      </c>
      <c r="I7" s="23">
        <v>0.23</v>
      </c>
      <c r="J7" s="23">
        <v>4.5199999999999996</v>
      </c>
      <c r="K7" s="23">
        <v>161.03</v>
      </c>
      <c r="L7" s="23">
        <v>148.94999999999999</v>
      </c>
      <c r="M7" s="23">
        <v>18.329999999999998</v>
      </c>
      <c r="N7" s="23">
        <v>1.1299999999999999</v>
      </c>
    </row>
    <row r="8" spans="1:14" s="111" customFormat="1" x14ac:dyDescent="0.25">
      <c r="A8" s="47">
        <v>12</v>
      </c>
      <c r="B8" s="1" t="s">
        <v>2076</v>
      </c>
      <c r="C8" s="22">
        <v>50</v>
      </c>
      <c r="D8" s="23">
        <v>1.55</v>
      </c>
      <c r="E8" s="23">
        <v>0.1</v>
      </c>
      <c r="F8" s="23">
        <v>3.25</v>
      </c>
      <c r="G8" s="23">
        <v>20.100000000000001</v>
      </c>
      <c r="H8" s="23">
        <v>0.06</v>
      </c>
      <c r="I8" s="23">
        <v>5.6</v>
      </c>
      <c r="J8" s="23">
        <v>35</v>
      </c>
      <c r="K8" s="23">
        <v>10</v>
      </c>
      <c r="L8" s="23">
        <v>31</v>
      </c>
      <c r="M8" s="23">
        <v>10.5</v>
      </c>
      <c r="N8" s="23">
        <v>0.35</v>
      </c>
    </row>
    <row r="9" spans="1:14" x14ac:dyDescent="0.25">
      <c r="A9" s="47"/>
      <c r="B9" s="1" t="s">
        <v>2071</v>
      </c>
      <c r="C9" s="22">
        <v>50</v>
      </c>
      <c r="D9" s="23">
        <v>3.95</v>
      </c>
      <c r="E9" s="23">
        <v>1.55</v>
      </c>
      <c r="F9" s="23">
        <v>18.324999999999999</v>
      </c>
      <c r="G9" s="23">
        <v>137.92500000000001</v>
      </c>
      <c r="H9" s="23">
        <v>7.4999999999999997E-2</v>
      </c>
      <c r="I9" s="23">
        <v>0</v>
      </c>
      <c r="J9" s="23">
        <v>0</v>
      </c>
      <c r="K9" s="23">
        <v>8.9250000000000007</v>
      </c>
      <c r="L9" s="23">
        <v>43.499999999999993</v>
      </c>
      <c r="M9" s="23">
        <v>20.375</v>
      </c>
      <c r="N9" s="23">
        <v>1.35</v>
      </c>
    </row>
    <row r="10" spans="1:14" x14ac:dyDescent="0.25">
      <c r="A10" s="47">
        <v>75</v>
      </c>
      <c r="B10" s="1" t="s">
        <v>168</v>
      </c>
      <c r="C10" s="22">
        <v>200</v>
      </c>
      <c r="D10" s="23">
        <v>0.2</v>
      </c>
      <c r="E10" s="23">
        <v>0</v>
      </c>
      <c r="F10" s="23">
        <v>14</v>
      </c>
      <c r="G10" s="23">
        <v>28</v>
      </c>
      <c r="H10" s="23">
        <v>0</v>
      </c>
      <c r="I10" s="23">
        <v>0</v>
      </c>
      <c r="J10" s="23">
        <v>0</v>
      </c>
      <c r="K10" s="23">
        <v>6</v>
      </c>
      <c r="L10" s="23">
        <v>0</v>
      </c>
      <c r="M10" s="23">
        <v>0</v>
      </c>
      <c r="N10" s="23">
        <v>0.4</v>
      </c>
    </row>
    <row r="11" spans="1:14" x14ac:dyDescent="0.25">
      <c r="A11" s="67" t="s">
        <v>5</v>
      </c>
      <c r="B11" s="49" t="s">
        <v>74</v>
      </c>
      <c r="C11" s="49">
        <f>C7+C9+C10+C8</f>
        <v>500</v>
      </c>
      <c r="D11" s="50">
        <f t="shared" ref="D11:N11" si="0">D7+D9+D10+D8</f>
        <v>15.370000000000001</v>
      </c>
      <c r="E11" s="50">
        <f t="shared" si="0"/>
        <v>11.84</v>
      </c>
      <c r="F11" s="50">
        <f t="shared" si="0"/>
        <v>76.935000000000002</v>
      </c>
      <c r="G11" s="50">
        <f t="shared" si="0"/>
        <v>467.32500000000005</v>
      </c>
      <c r="H11" s="50">
        <f t="shared" si="0"/>
        <v>0.22499999999999998</v>
      </c>
      <c r="I11" s="50">
        <f t="shared" si="0"/>
        <v>5.83</v>
      </c>
      <c r="J11" s="50">
        <f t="shared" si="0"/>
        <v>39.519999999999996</v>
      </c>
      <c r="K11" s="50">
        <f t="shared" si="0"/>
        <v>185.95500000000001</v>
      </c>
      <c r="L11" s="50">
        <f t="shared" si="0"/>
        <v>223.45</v>
      </c>
      <c r="M11" s="50">
        <f t="shared" si="0"/>
        <v>49.204999999999998</v>
      </c>
      <c r="N11" s="50">
        <f t="shared" si="0"/>
        <v>3.23</v>
      </c>
    </row>
    <row r="12" spans="1:14" x14ac:dyDescent="0.25">
      <c r="A12" s="130"/>
      <c r="B12" s="131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20"/>
    </row>
    <row r="13" spans="1:14" x14ac:dyDescent="0.25">
      <c r="A13" s="71" t="s">
        <v>5</v>
      </c>
      <c r="B13" s="101" t="s">
        <v>2078</v>
      </c>
      <c r="C13" s="108">
        <f>C11</f>
        <v>500</v>
      </c>
      <c r="D13" s="128">
        <f t="shared" ref="D13:N13" si="1">D11</f>
        <v>15.370000000000001</v>
      </c>
      <c r="E13" s="128">
        <f t="shared" si="1"/>
        <v>11.84</v>
      </c>
      <c r="F13" s="128">
        <f t="shared" si="1"/>
        <v>76.935000000000002</v>
      </c>
      <c r="G13" s="128">
        <f t="shared" si="1"/>
        <v>467.32500000000005</v>
      </c>
      <c r="H13" s="128">
        <f t="shared" si="1"/>
        <v>0.22499999999999998</v>
      </c>
      <c r="I13" s="128">
        <f t="shared" si="1"/>
        <v>5.83</v>
      </c>
      <c r="J13" s="128">
        <f t="shared" si="1"/>
        <v>39.519999999999996</v>
      </c>
      <c r="K13" s="128">
        <f t="shared" si="1"/>
        <v>185.95500000000001</v>
      </c>
      <c r="L13" s="128">
        <f t="shared" si="1"/>
        <v>223.45</v>
      </c>
      <c r="M13" s="128">
        <f t="shared" si="1"/>
        <v>49.204999999999998</v>
      </c>
      <c r="N13" s="128">
        <f t="shared" si="1"/>
        <v>3.23</v>
      </c>
    </row>
    <row r="14" spans="1:14" x14ac:dyDescent="0.25">
      <c r="A14" s="5" t="s">
        <v>5</v>
      </c>
      <c r="B14" s="5" t="s">
        <v>5</v>
      </c>
      <c r="C14" s="5"/>
      <c r="D14" s="5"/>
      <c r="E14" s="5"/>
      <c r="F14" s="5"/>
      <c r="G14" s="5"/>
      <c r="H14" s="5"/>
      <c r="I14" s="5"/>
      <c r="J14" s="72"/>
      <c r="K14" s="5"/>
      <c r="L14" s="5"/>
      <c r="M14" s="72"/>
      <c r="N14" s="5"/>
    </row>
  </sheetData>
  <mergeCells count="6">
    <mergeCell ref="A12:B12"/>
    <mergeCell ref="D1:F1"/>
    <mergeCell ref="H1:I1"/>
    <mergeCell ref="K1:N1"/>
    <mergeCell ref="A5:C5"/>
    <mergeCell ref="A6:C6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N18"/>
  <sheetViews>
    <sheetView tabSelected="1" workbookViewId="0">
      <selection activeCell="L27" sqref="L27"/>
    </sheetView>
  </sheetViews>
  <sheetFormatPr defaultRowHeight="15" x14ac:dyDescent="0.25"/>
  <cols>
    <col min="1" max="1" width="9.140625" style="82"/>
    <col min="2" max="2" width="16.7109375" style="82" customWidth="1"/>
  </cols>
  <sheetData>
    <row r="2" spans="2:14" ht="51.75" x14ac:dyDescent="0.25">
      <c r="C2" s="136" t="s">
        <v>4</v>
      </c>
      <c r="D2" s="137" t="s">
        <v>5</v>
      </c>
      <c r="E2" s="138" t="s">
        <v>5</v>
      </c>
      <c r="F2" s="2" t="s">
        <v>7</v>
      </c>
      <c r="G2" s="139" t="s">
        <v>8</v>
      </c>
      <c r="H2" s="137" t="s">
        <v>5</v>
      </c>
      <c r="I2" s="83" t="s">
        <v>5</v>
      </c>
      <c r="J2" s="136" t="s">
        <v>11</v>
      </c>
      <c r="K2" s="137" t="s">
        <v>5</v>
      </c>
      <c r="L2" s="137" t="s">
        <v>5</v>
      </c>
      <c r="M2" s="138" t="s">
        <v>5</v>
      </c>
    </row>
    <row r="3" spans="2:14" x14ac:dyDescent="0.25">
      <c r="C3" s="6" t="s">
        <v>5</v>
      </c>
      <c r="D3" s="7" t="s">
        <v>5</v>
      </c>
      <c r="E3" s="8" t="s">
        <v>5</v>
      </c>
      <c r="F3" s="9" t="s">
        <v>21</v>
      </c>
      <c r="G3" s="6" t="s">
        <v>5</v>
      </c>
      <c r="H3" s="7" t="s">
        <v>5</v>
      </c>
      <c r="I3" s="8" t="s">
        <v>5</v>
      </c>
      <c r="J3" s="6" t="s">
        <v>5</v>
      </c>
      <c r="K3" s="7" t="s">
        <v>5</v>
      </c>
      <c r="L3" s="7" t="s">
        <v>5</v>
      </c>
      <c r="M3" s="8" t="s">
        <v>5</v>
      </c>
    </row>
    <row r="4" spans="2:14" x14ac:dyDescent="0.25">
      <c r="C4" s="11" t="s">
        <v>32</v>
      </c>
      <c r="D4" s="11" t="s">
        <v>33</v>
      </c>
      <c r="E4" s="11" t="s">
        <v>34</v>
      </c>
      <c r="F4" s="10" t="s">
        <v>5</v>
      </c>
      <c r="G4" s="1" t="s">
        <v>36</v>
      </c>
      <c r="H4" s="1" t="s">
        <v>37</v>
      </c>
      <c r="I4" s="11" t="s">
        <v>38</v>
      </c>
      <c r="J4" s="13" t="s">
        <v>39</v>
      </c>
      <c r="K4" s="1" t="s">
        <v>40</v>
      </c>
      <c r="L4" s="13" t="s">
        <v>41</v>
      </c>
      <c r="M4" s="1" t="s">
        <v>42</v>
      </c>
    </row>
    <row r="5" spans="2:14" x14ac:dyDescent="0.25">
      <c r="B5" s="104" t="s">
        <v>2079</v>
      </c>
      <c r="C5" s="104">
        <v>48.429999999999993</v>
      </c>
      <c r="D5" s="104">
        <v>62.269999999999996</v>
      </c>
      <c r="E5" s="104">
        <v>209.58</v>
      </c>
      <c r="F5" s="104">
        <v>1633.1299999999999</v>
      </c>
      <c r="G5" s="104">
        <v>1.51</v>
      </c>
      <c r="H5" s="104">
        <v>45.82</v>
      </c>
      <c r="I5" s="104">
        <v>200.11</v>
      </c>
      <c r="J5" s="104">
        <v>605.30999999999995</v>
      </c>
      <c r="K5" s="104">
        <v>611.73</v>
      </c>
      <c r="L5" s="104">
        <v>186.58</v>
      </c>
      <c r="M5" s="104">
        <v>10.129999999999999</v>
      </c>
    </row>
    <row r="6" spans="2:14" x14ac:dyDescent="0.25">
      <c r="B6" s="104" t="s">
        <v>2080</v>
      </c>
      <c r="C6" s="104">
        <v>59.769999999999989</v>
      </c>
      <c r="D6" s="104">
        <v>63.55</v>
      </c>
      <c r="E6" s="104">
        <v>193.10000000000002</v>
      </c>
      <c r="F6" s="104">
        <v>1546.77</v>
      </c>
      <c r="G6" s="104">
        <v>1.59</v>
      </c>
      <c r="H6" s="104">
        <v>385.71</v>
      </c>
      <c r="I6" s="104">
        <v>512.80999999999995</v>
      </c>
      <c r="J6" s="104">
        <v>661.7</v>
      </c>
      <c r="K6" s="104">
        <v>875.13</v>
      </c>
      <c r="L6" s="104">
        <v>190.57999999999998</v>
      </c>
      <c r="M6" s="104">
        <v>16.439999999999998</v>
      </c>
    </row>
    <row r="7" spans="2:14" x14ac:dyDescent="0.25">
      <c r="B7" s="104" t="s">
        <v>2081</v>
      </c>
      <c r="C7" s="119">
        <v>39.480000000000004</v>
      </c>
      <c r="D7" s="119">
        <v>113.73</v>
      </c>
      <c r="E7" s="119">
        <v>228.94</v>
      </c>
      <c r="F7" s="119">
        <v>2114.2799999999997</v>
      </c>
      <c r="G7" s="119">
        <v>1.65</v>
      </c>
      <c r="H7" s="119">
        <v>345.33</v>
      </c>
      <c r="I7" s="119">
        <v>59.86</v>
      </c>
      <c r="J7" s="119">
        <v>695.33999999999992</v>
      </c>
      <c r="K7" s="119">
        <v>756.82999999999993</v>
      </c>
      <c r="L7" s="119">
        <v>288.39</v>
      </c>
      <c r="M7" s="119">
        <v>17</v>
      </c>
    </row>
    <row r="8" spans="2:14" x14ac:dyDescent="0.25">
      <c r="B8" s="104" t="s">
        <v>2082</v>
      </c>
      <c r="C8" s="104">
        <v>40.200000000000003</v>
      </c>
      <c r="D8" s="104">
        <v>47.260000000000005</v>
      </c>
      <c r="E8" s="104">
        <v>192.76</v>
      </c>
      <c r="F8" s="104">
        <v>1397.06</v>
      </c>
      <c r="G8" s="104">
        <v>1.5549999999999999</v>
      </c>
      <c r="H8" s="104">
        <v>38.230000000000004</v>
      </c>
      <c r="I8" s="104">
        <v>144.41</v>
      </c>
      <c r="J8" s="104">
        <v>417.06000000000006</v>
      </c>
      <c r="K8" s="104">
        <v>706.68</v>
      </c>
      <c r="L8" s="104">
        <v>225.81</v>
      </c>
      <c r="M8" s="104">
        <v>12.26</v>
      </c>
      <c r="N8" s="107"/>
    </row>
    <row r="9" spans="2:14" x14ac:dyDescent="0.25">
      <c r="B9" s="104" t="s">
        <v>2083</v>
      </c>
      <c r="C9" s="104">
        <v>47.359999999999992</v>
      </c>
      <c r="D9" s="104">
        <v>45.75</v>
      </c>
      <c r="E9" s="104">
        <v>287.74499999999995</v>
      </c>
      <c r="F9" s="104">
        <v>1336.865</v>
      </c>
      <c r="G9" s="104">
        <v>8.0449999999999999</v>
      </c>
      <c r="H9" s="104">
        <v>72.58</v>
      </c>
      <c r="I9" s="104">
        <v>110.50000000000001</v>
      </c>
      <c r="J9" s="104">
        <v>365.005</v>
      </c>
      <c r="K9" s="104">
        <v>732.79</v>
      </c>
      <c r="L9" s="104">
        <v>179.82499999999999</v>
      </c>
      <c r="M9" s="104">
        <v>14.490000000000002</v>
      </c>
    </row>
    <row r="10" spans="2:14" x14ac:dyDescent="0.25">
      <c r="B10" s="104" t="s">
        <v>2084</v>
      </c>
      <c r="C10" s="104">
        <v>15.55</v>
      </c>
      <c r="D10" s="104">
        <v>16.862500000000001</v>
      </c>
      <c r="E10" s="104">
        <v>114.325</v>
      </c>
      <c r="F10" s="104">
        <v>677.375</v>
      </c>
      <c r="G10" s="104">
        <v>38.325000000000003</v>
      </c>
      <c r="H10" s="104">
        <v>0</v>
      </c>
      <c r="I10" s="104">
        <v>0</v>
      </c>
      <c r="J10" s="104">
        <v>83.674999999999997</v>
      </c>
      <c r="K10" s="104">
        <v>969.75</v>
      </c>
      <c r="L10" s="104">
        <v>320.375</v>
      </c>
      <c r="M10" s="104">
        <v>7.9250000000000007</v>
      </c>
    </row>
    <row r="11" spans="2:14" x14ac:dyDescent="0.25">
      <c r="B11" s="104" t="s">
        <v>2085</v>
      </c>
      <c r="C11" s="104">
        <v>47.53</v>
      </c>
      <c r="D11" s="104">
        <v>54.36</v>
      </c>
      <c r="E11" s="104">
        <v>259.03500000000003</v>
      </c>
      <c r="F11" s="104">
        <v>1739.335</v>
      </c>
      <c r="G11" s="104">
        <v>1.3900000000000001</v>
      </c>
      <c r="H11" s="104">
        <v>31.97</v>
      </c>
      <c r="I11" s="104">
        <v>117.52</v>
      </c>
      <c r="J11" s="104">
        <v>503.28499999999997</v>
      </c>
      <c r="K11" s="104">
        <v>1077.69</v>
      </c>
      <c r="L11" s="104">
        <v>296.63499999999999</v>
      </c>
      <c r="M11" s="104">
        <v>11.209999999999999</v>
      </c>
    </row>
    <row r="12" spans="2:14" x14ac:dyDescent="0.25">
      <c r="B12" s="104" t="s">
        <v>2086</v>
      </c>
      <c r="C12" s="104">
        <v>46.039999999999992</v>
      </c>
      <c r="D12" s="104">
        <v>55.25</v>
      </c>
      <c r="E12" s="104">
        <v>170.07999999999998</v>
      </c>
      <c r="F12" s="104">
        <v>1392.7</v>
      </c>
      <c r="G12" s="104">
        <v>1.4</v>
      </c>
      <c r="H12" s="104">
        <v>379.71000000000004</v>
      </c>
      <c r="I12" s="104">
        <v>247.48</v>
      </c>
      <c r="J12" s="104">
        <v>523.53</v>
      </c>
      <c r="K12" s="104">
        <v>700.58</v>
      </c>
      <c r="L12" s="104">
        <v>202.17000000000002</v>
      </c>
      <c r="M12" s="104">
        <v>13.27</v>
      </c>
    </row>
    <row r="13" spans="2:14" x14ac:dyDescent="0.25">
      <c r="B13" s="104" t="s">
        <v>2087</v>
      </c>
      <c r="C13" s="104">
        <v>38.53</v>
      </c>
      <c r="D13" s="104">
        <v>47.100000000000009</v>
      </c>
      <c r="E13" s="104">
        <v>208.905</v>
      </c>
      <c r="F13" s="104">
        <v>1396.8449999999998</v>
      </c>
      <c r="G13" s="104">
        <v>1.585</v>
      </c>
      <c r="H13" s="104">
        <v>70.599999999999994</v>
      </c>
      <c r="I13" s="104">
        <v>290.19</v>
      </c>
      <c r="J13" s="104">
        <v>587.995</v>
      </c>
      <c r="K13" s="104">
        <v>878.89999999999986</v>
      </c>
      <c r="L13" s="104">
        <v>202.07499999999999</v>
      </c>
      <c r="M13" s="104">
        <v>9.34</v>
      </c>
    </row>
    <row r="14" spans="2:14" x14ac:dyDescent="0.25">
      <c r="B14" s="104" t="s">
        <v>2088</v>
      </c>
      <c r="C14" s="104">
        <v>49.34</v>
      </c>
      <c r="D14" s="104">
        <v>134.92000000000002</v>
      </c>
      <c r="E14" s="104">
        <v>283.54500000000002</v>
      </c>
      <c r="F14" s="104">
        <v>2045.5050000000001</v>
      </c>
      <c r="G14" s="104">
        <v>1.855</v>
      </c>
      <c r="H14" s="104">
        <v>35.704999999999998</v>
      </c>
      <c r="I14" s="104">
        <v>6.26</v>
      </c>
      <c r="J14" s="104">
        <v>609.18499999999995</v>
      </c>
      <c r="K14" s="104">
        <v>548.28</v>
      </c>
      <c r="L14" s="104">
        <v>131.72500000000002</v>
      </c>
      <c r="M14" s="104">
        <v>10.83</v>
      </c>
    </row>
    <row r="15" spans="2:14" x14ac:dyDescent="0.25">
      <c r="B15" s="104" t="s">
        <v>2089</v>
      </c>
      <c r="C15" s="104">
        <v>39.209999999999994</v>
      </c>
      <c r="D15" s="104">
        <v>42.85</v>
      </c>
      <c r="E15" s="104">
        <v>214.95</v>
      </c>
      <c r="F15" s="104">
        <v>1494</v>
      </c>
      <c r="G15" s="104">
        <v>31.939999999999998</v>
      </c>
      <c r="H15" s="104">
        <v>353.71</v>
      </c>
      <c r="I15" s="104">
        <v>190.01</v>
      </c>
      <c r="J15" s="104">
        <v>202.7</v>
      </c>
      <c r="K15" s="104">
        <v>1133.21</v>
      </c>
      <c r="L15" s="104">
        <v>394.99</v>
      </c>
      <c r="M15" s="104">
        <v>17.989999999999998</v>
      </c>
    </row>
    <row r="16" spans="2:14" x14ac:dyDescent="0.25">
      <c r="B16" s="104" t="s">
        <v>2090</v>
      </c>
      <c r="C16" s="104">
        <v>15.370000000000001</v>
      </c>
      <c r="D16" s="104">
        <v>11.84</v>
      </c>
      <c r="E16" s="104">
        <v>76.935000000000002</v>
      </c>
      <c r="F16" s="104">
        <v>467.32500000000005</v>
      </c>
      <c r="G16" s="104">
        <v>0.22499999999999998</v>
      </c>
      <c r="H16" s="104">
        <v>5.83</v>
      </c>
      <c r="I16" s="104">
        <v>39.519999999999996</v>
      </c>
      <c r="J16" s="104">
        <v>185.95500000000001</v>
      </c>
      <c r="K16" s="104">
        <v>223.45</v>
      </c>
      <c r="L16" s="104">
        <v>49.204999999999998</v>
      </c>
      <c r="M16" s="104">
        <v>3.23</v>
      </c>
    </row>
    <row r="18" spans="2:13" x14ac:dyDescent="0.25">
      <c r="B18" s="102" t="s">
        <v>2091</v>
      </c>
      <c r="C18" s="124">
        <f>C5+C6+C7+C8+C9+C10+C11+C12+C13+C14+C15+C16</f>
        <v>486.81</v>
      </c>
      <c r="D18" s="105">
        <f t="shared" ref="D18:M18" si="0">D5+D6+D7+D8+D9+D10+D11+D12+D13+D14+D15+D16</f>
        <v>695.74250000000006</v>
      </c>
      <c r="E18" s="105">
        <f t="shared" si="0"/>
        <v>2439.8999999999996</v>
      </c>
      <c r="F18" s="105">
        <f t="shared" si="0"/>
        <v>17241.189999999999</v>
      </c>
      <c r="G18" s="105">
        <f t="shared" si="0"/>
        <v>91.07</v>
      </c>
      <c r="H18" s="105">
        <f t="shared" si="0"/>
        <v>1765.1949999999997</v>
      </c>
      <c r="I18" s="105">
        <f t="shared" si="0"/>
        <v>1918.67</v>
      </c>
      <c r="J18" s="105">
        <f t="shared" si="0"/>
        <v>5440.7399999999989</v>
      </c>
      <c r="K18" s="105">
        <f t="shared" si="0"/>
        <v>9215.02</v>
      </c>
      <c r="L18" s="105">
        <f t="shared" si="0"/>
        <v>2668.3599999999997</v>
      </c>
      <c r="M18" s="105">
        <f t="shared" si="0"/>
        <v>144.11499999999998</v>
      </c>
    </row>
  </sheetData>
  <mergeCells count="3">
    <mergeCell ref="C2:E2"/>
    <mergeCell ref="G2:H2"/>
    <mergeCell ref="J2:M2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7"/>
  <sheetViews>
    <sheetView zoomScale="80" zoomScaleNormal="80" workbookViewId="0">
      <selection activeCell="C19" sqref="C19:N19"/>
    </sheetView>
  </sheetViews>
  <sheetFormatPr defaultRowHeight="15" x14ac:dyDescent="0.25"/>
  <cols>
    <col min="1" max="1" width="9"/>
    <col min="2" max="2" width="34"/>
    <col min="3" max="3" width="9"/>
    <col min="4" max="4" width="12.42578125" customWidth="1"/>
    <col min="5" max="5" width="9.28515625" bestFit="1" customWidth="1"/>
    <col min="6" max="6" width="14.42578125" bestFit="1" customWidth="1"/>
    <col min="7" max="7" width="17.42578125" bestFit="1" customWidth="1"/>
    <col min="8" max="8" width="14.7109375" customWidth="1"/>
    <col min="9" max="10" width="9.28515625" bestFit="1" customWidth="1"/>
    <col min="11" max="11" width="14.42578125" bestFit="1" customWidth="1"/>
    <col min="12" max="12" width="9.28515625" bestFit="1" customWidth="1"/>
    <col min="13" max="13" width="14.42578125" bestFit="1" customWidth="1"/>
    <col min="14" max="14" width="8.28515625" bestFit="1" customWidth="1"/>
  </cols>
  <sheetData>
    <row r="1" spans="1:14" ht="45.95" customHeight="1" x14ac:dyDescent="0.25">
      <c r="A1" s="2" t="s">
        <v>205</v>
      </c>
      <c r="B1" s="1" t="s">
        <v>206</v>
      </c>
      <c r="C1" s="58" t="s">
        <v>207</v>
      </c>
      <c r="D1" s="139" t="s">
        <v>208</v>
      </c>
      <c r="E1" s="137" t="s">
        <v>209</v>
      </c>
      <c r="F1" s="138" t="s">
        <v>210</v>
      </c>
      <c r="G1" s="2" t="s">
        <v>211</v>
      </c>
      <c r="H1" s="38" t="s">
        <v>212</v>
      </c>
      <c r="I1" s="3" t="s">
        <v>213</v>
      </c>
      <c r="J1" s="4" t="s">
        <v>214</v>
      </c>
      <c r="K1" s="139" t="s">
        <v>215</v>
      </c>
      <c r="L1" s="137" t="s">
        <v>216</v>
      </c>
      <c r="M1" s="137" t="s">
        <v>217</v>
      </c>
      <c r="N1" s="138" t="s">
        <v>218</v>
      </c>
    </row>
    <row r="2" spans="1:14" ht="15" customHeight="1" x14ac:dyDescent="0.25">
      <c r="A2" s="39" t="s">
        <v>219</v>
      </c>
      <c r="B2" s="39" t="s">
        <v>220</v>
      </c>
      <c r="C2" s="39" t="s">
        <v>221</v>
      </c>
      <c r="D2" s="40" t="s">
        <v>222</v>
      </c>
      <c r="E2" t="s">
        <v>223</v>
      </c>
      <c r="F2" s="41" t="s">
        <v>224</v>
      </c>
      <c r="G2" s="42" t="s">
        <v>225</v>
      </c>
      <c r="H2" s="40" t="s">
        <v>226</v>
      </c>
      <c r="I2" t="s">
        <v>227</v>
      </c>
      <c r="J2" s="41" t="s">
        <v>228</v>
      </c>
      <c r="K2" s="40" t="s">
        <v>229</v>
      </c>
      <c r="L2" t="s">
        <v>230</v>
      </c>
      <c r="M2" t="s">
        <v>231</v>
      </c>
      <c r="N2" s="41" t="s">
        <v>232</v>
      </c>
    </row>
    <row r="3" spans="1:14" ht="14.1" customHeight="1" x14ac:dyDescent="0.25">
      <c r="A3" s="10" t="s">
        <v>233</v>
      </c>
      <c r="B3" s="10" t="s">
        <v>234</v>
      </c>
      <c r="C3" s="10" t="s">
        <v>235</v>
      </c>
      <c r="D3" s="12" t="s">
        <v>236</v>
      </c>
      <c r="E3" s="13" t="s">
        <v>237</v>
      </c>
      <c r="F3" s="1" t="s">
        <v>238</v>
      </c>
      <c r="G3" s="10" t="s">
        <v>239</v>
      </c>
      <c r="H3" s="1" t="s">
        <v>240</v>
      </c>
      <c r="I3" s="1" t="s">
        <v>241</v>
      </c>
      <c r="J3" s="12" t="s">
        <v>242</v>
      </c>
      <c r="K3" s="1" t="s">
        <v>243</v>
      </c>
      <c r="L3" s="1" t="s">
        <v>244</v>
      </c>
      <c r="M3" s="13" t="s">
        <v>245</v>
      </c>
      <c r="N3" s="1" t="s">
        <v>246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5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4">
        <v>11</v>
      </c>
      <c r="L4" s="14">
        <v>12</v>
      </c>
      <c r="M4" s="16">
        <v>13</v>
      </c>
      <c r="N4" s="14">
        <v>14</v>
      </c>
    </row>
    <row r="5" spans="1:14" ht="15" customHeight="1" x14ac:dyDescent="0.25">
      <c r="A5" s="142" t="s">
        <v>247</v>
      </c>
      <c r="B5" s="141" t="s">
        <v>248</v>
      </c>
      <c r="C5" s="141" t="s">
        <v>249</v>
      </c>
      <c r="D5" s="17" t="s">
        <v>250</v>
      </c>
      <c r="E5" s="17" t="s">
        <v>251</v>
      </c>
      <c r="F5" s="17" t="s">
        <v>252</v>
      </c>
      <c r="G5" s="17" t="s">
        <v>253</v>
      </c>
      <c r="H5" s="17" t="s">
        <v>254</v>
      </c>
      <c r="I5" s="17" t="s">
        <v>255</v>
      </c>
      <c r="J5" s="17" t="s">
        <v>256</v>
      </c>
      <c r="K5" s="17" t="s">
        <v>257</v>
      </c>
      <c r="L5" s="17" t="s">
        <v>258</v>
      </c>
      <c r="M5" s="17" t="s">
        <v>259</v>
      </c>
      <c r="N5" s="18" t="s">
        <v>260</v>
      </c>
    </row>
    <row r="6" spans="1:14" ht="15" customHeight="1" x14ac:dyDescent="0.25">
      <c r="A6" s="132" t="s">
        <v>261</v>
      </c>
      <c r="B6" s="133" t="s">
        <v>262</v>
      </c>
      <c r="C6" s="30" t="s">
        <v>263</v>
      </c>
      <c r="D6" s="30" t="s">
        <v>264</v>
      </c>
      <c r="E6" s="30" t="s">
        <v>265</v>
      </c>
      <c r="F6" s="30" t="s">
        <v>266</v>
      </c>
      <c r="G6" s="30" t="s">
        <v>267</v>
      </c>
      <c r="H6" s="30" t="s">
        <v>268</v>
      </c>
      <c r="I6" s="30" t="s">
        <v>269</v>
      </c>
      <c r="J6" s="30" t="s">
        <v>270</v>
      </c>
      <c r="K6" s="30" t="s">
        <v>271</v>
      </c>
      <c r="L6" s="30" t="s">
        <v>272</v>
      </c>
      <c r="M6" s="30" t="s">
        <v>273</v>
      </c>
      <c r="N6" s="31" t="s">
        <v>274</v>
      </c>
    </row>
    <row r="7" spans="1:14" ht="20.100000000000001" customHeight="1" x14ac:dyDescent="0.25">
      <c r="A7" s="22">
        <v>34</v>
      </c>
      <c r="B7" s="13" t="s">
        <v>275</v>
      </c>
      <c r="C7" s="22">
        <v>200</v>
      </c>
      <c r="D7" s="23">
        <v>6.24</v>
      </c>
      <c r="E7" s="23">
        <v>6.1</v>
      </c>
      <c r="F7" s="23">
        <v>19.7</v>
      </c>
      <c r="G7" s="23">
        <v>158.63999999999999</v>
      </c>
      <c r="H7" s="23">
        <v>0.08</v>
      </c>
      <c r="I7" s="23">
        <v>1.0900000000000001</v>
      </c>
      <c r="J7" s="23">
        <v>36.72</v>
      </c>
      <c r="K7" s="23">
        <v>192.17</v>
      </c>
      <c r="L7" s="23">
        <v>156.05000000000001</v>
      </c>
      <c r="M7" s="23">
        <v>23.52</v>
      </c>
      <c r="N7" s="23">
        <v>0.3</v>
      </c>
    </row>
    <row r="8" spans="1:14" ht="15" customHeight="1" x14ac:dyDescent="0.25">
      <c r="A8" s="22">
        <v>78</v>
      </c>
      <c r="B8" s="13" t="s">
        <v>276</v>
      </c>
      <c r="C8" s="22">
        <v>200</v>
      </c>
      <c r="D8" s="23">
        <v>1.4</v>
      </c>
      <c r="E8" s="23">
        <v>2</v>
      </c>
      <c r="F8" s="23">
        <v>22.4</v>
      </c>
      <c r="G8" s="23">
        <v>116</v>
      </c>
      <c r="H8" s="23">
        <v>0.02</v>
      </c>
      <c r="I8" s="23">
        <v>0</v>
      </c>
      <c r="J8" s="23">
        <v>0.08</v>
      </c>
      <c r="K8" s="23">
        <v>34</v>
      </c>
      <c r="L8" s="23">
        <v>45</v>
      </c>
      <c r="M8" s="23">
        <v>7</v>
      </c>
      <c r="N8" s="23">
        <v>0</v>
      </c>
    </row>
    <row r="9" spans="1:14" s="111" customFormat="1" ht="15" customHeight="1" x14ac:dyDescent="0.25">
      <c r="A9" s="22">
        <v>4</v>
      </c>
      <c r="B9" s="13" t="s">
        <v>2072</v>
      </c>
      <c r="C9" s="22">
        <v>30</v>
      </c>
      <c r="D9" s="23">
        <v>2.42</v>
      </c>
      <c r="E9" s="23">
        <v>17.34</v>
      </c>
      <c r="F9" s="23">
        <v>1.06</v>
      </c>
      <c r="G9" s="23">
        <v>189.34</v>
      </c>
      <c r="H9" s="23">
        <v>0</v>
      </c>
      <c r="I9" s="23">
        <v>4.5</v>
      </c>
      <c r="J9" s="23">
        <v>158.19999999999999</v>
      </c>
      <c r="K9" s="23">
        <v>6</v>
      </c>
      <c r="L9" s="23">
        <v>8</v>
      </c>
      <c r="M9" s="23">
        <v>0</v>
      </c>
      <c r="N9" s="23">
        <v>0</v>
      </c>
    </row>
    <row r="10" spans="1:14" s="111" customFormat="1" ht="15" customHeight="1" x14ac:dyDescent="0.25">
      <c r="A10" s="22"/>
      <c r="B10" s="13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3">
        <v>4.4000000000000004</v>
      </c>
    </row>
    <row r="11" spans="1:14" ht="14.1" customHeight="1" x14ac:dyDescent="0.25">
      <c r="A11" s="22"/>
      <c r="B11" s="13" t="s">
        <v>2071</v>
      </c>
      <c r="C11" s="22">
        <v>40</v>
      </c>
      <c r="D11" s="23">
        <v>3.16</v>
      </c>
      <c r="E11" s="23">
        <v>1.24</v>
      </c>
      <c r="F11" s="23">
        <v>14.66</v>
      </c>
      <c r="G11" s="23">
        <v>110.34</v>
      </c>
      <c r="H11" s="23">
        <v>0.06</v>
      </c>
      <c r="I11" s="23">
        <v>0</v>
      </c>
      <c r="J11" s="23">
        <v>0</v>
      </c>
      <c r="K11" s="23">
        <v>7.14</v>
      </c>
      <c r="L11" s="23">
        <v>34.799999999999997</v>
      </c>
      <c r="M11" s="23">
        <v>16.3</v>
      </c>
      <c r="N11" s="23">
        <v>1.08</v>
      </c>
    </row>
    <row r="12" spans="1:14" ht="15.95" customHeight="1" x14ac:dyDescent="0.25">
      <c r="A12" s="59" t="s">
        <v>277</v>
      </c>
      <c r="B12" s="49" t="s">
        <v>278</v>
      </c>
      <c r="C12" s="49">
        <f>C7+C8+C9+C11+C10</f>
        <v>670</v>
      </c>
      <c r="D12" s="50">
        <f t="shared" ref="D12:N12" si="0">D7+D8+D9+D11+D10</f>
        <v>14.020000000000001</v>
      </c>
      <c r="E12" s="50">
        <f t="shared" si="0"/>
        <v>27.479999999999997</v>
      </c>
      <c r="F12" s="50">
        <f t="shared" si="0"/>
        <v>77.419999999999987</v>
      </c>
      <c r="G12" s="50">
        <f t="shared" si="0"/>
        <v>664.32</v>
      </c>
      <c r="H12" s="50">
        <f t="shared" si="0"/>
        <v>0.22</v>
      </c>
      <c r="I12" s="50">
        <f t="shared" si="0"/>
        <v>335.59</v>
      </c>
      <c r="J12" s="50">
        <f t="shared" si="0"/>
        <v>195.06</v>
      </c>
      <c r="K12" s="50">
        <f t="shared" si="0"/>
        <v>271.30999999999995</v>
      </c>
      <c r="L12" s="50">
        <f t="shared" si="0"/>
        <v>265.85000000000002</v>
      </c>
      <c r="M12" s="50">
        <f t="shared" si="0"/>
        <v>64.819999999999993</v>
      </c>
      <c r="N12" s="50">
        <f t="shared" si="0"/>
        <v>5.78</v>
      </c>
    </row>
    <row r="13" spans="1:14" ht="15" customHeight="1" x14ac:dyDescent="0.25">
      <c r="A13" s="132" t="s">
        <v>279</v>
      </c>
      <c r="B13" s="133" t="s">
        <v>280</v>
      </c>
      <c r="C13" s="30" t="s">
        <v>281</v>
      </c>
      <c r="D13" s="30" t="s">
        <v>282</v>
      </c>
      <c r="E13" s="30" t="s">
        <v>283</v>
      </c>
      <c r="F13" s="30" t="s">
        <v>284</v>
      </c>
      <c r="G13" s="30" t="s">
        <v>285</v>
      </c>
      <c r="H13" s="30" t="s">
        <v>286</v>
      </c>
      <c r="I13" s="30" t="s">
        <v>287</v>
      </c>
      <c r="J13" s="30" t="s">
        <v>288</v>
      </c>
      <c r="K13" s="30" t="s">
        <v>289</v>
      </c>
      <c r="L13" s="30" t="s">
        <v>290</v>
      </c>
      <c r="M13" s="30" t="s">
        <v>291</v>
      </c>
      <c r="N13" s="31" t="s">
        <v>292</v>
      </c>
    </row>
    <row r="14" spans="1:14" ht="17.100000000000001" customHeight="1" x14ac:dyDescent="0.25">
      <c r="A14" s="22">
        <v>90</v>
      </c>
      <c r="B14" s="13" t="s">
        <v>293</v>
      </c>
      <c r="C14" s="60">
        <v>60</v>
      </c>
      <c r="D14" s="61">
        <f>4.83*60/100</f>
        <v>2.8980000000000001</v>
      </c>
      <c r="E14" s="61">
        <f>0.27*60/100</f>
        <v>0.16200000000000003</v>
      </c>
      <c r="F14" s="61">
        <f>54.38*60/100</f>
        <v>32.628</v>
      </c>
      <c r="G14" s="61">
        <f>239.27*60/100</f>
        <v>143.56200000000001</v>
      </c>
      <c r="H14" s="61">
        <f>0.04*60/100</f>
        <v>2.4E-2</v>
      </c>
      <c r="I14" s="61">
        <f>3.72*60/100</f>
        <v>2.2320000000000002</v>
      </c>
      <c r="J14" s="61">
        <v>0</v>
      </c>
      <c r="K14" s="61">
        <f>149.02*60/100</f>
        <v>89.412000000000006</v>
      </c>
      <c r="L14" s="61">
        <f>135.89*60/100</f>
        <v>81.533999999999992</v>
      </c>
      <c r="M14" s="61">
        <f>97.7*60/100</f>
        <v>58.62</v>
      </c>
      <c r="N14" s="61">
        <f>2.99*60/100</f>
        <v>1.794</v>
      </c>
    </row>
    <row r="15" spans="1:14" ht="15" customHeight="1" x14ac:dyDescent="0.25">
      <c r="A15" s="90" t="s">
        <v>294</v>
      </c>
      <c r="B15" s="89" t="s">
        <v>295</v>
      </c>
      <c r="C15" s="90" t="s">
        <v>296</v>
      </c>
      <c r="D15" s="121" t="s">
        <v>297</v>
      </c>
      <c r="E15" s="121" t="s">
        <v>298</v>
      </c>
      <c r="F15" s="121" t="s">
        <v>299</v>
      </c>
      <c r="G15" s="121" t="s">
        <v>300</v>
      </c>
      <c r="H15" s="121" t="s">
        <v>301</v>
      </c>
      <c r="I15" s="121" t="s">
        <v>302</v>
      </c>
      <c r="J15" s="121" t="s">
        <v>303</v>
      </c>
      <c r="K15" s="121" t="s">
        <v>304</v>
      </c>
      <c r="L15" s="121" t="s">
        <v>305</v>
      </c>
      <c r="M15" s="121" t="s">
        <v>306</v>
      </c>
      <c r="N15" s="122" t="s">
        <v>307</v>
      </c>
    </row>
    <row r="16" spans="1:14" ht="17.100000000000001" customHeight="1" x14ac:dyDescent="0.25">
      <c r="A16" s="22">
        <v>4</v>
      </c>
      <c r="B16" s="13" t="s">
        <v>308</v>
      </c>
      <c r="C16" s="60">
        <v>60</v>
      </c>
      <c r="D16" s="61">
        <v>0.68</v>
      </c>
      <c r="E16" s="61">
        <v>3.71</v>
      </c>
      <c r="F16" s="61">
        <v>2.83</v>
      </c>
      <c r="G16" s="61">
        <v>47.46</v>
      </c>
      <c r="H16" s="61">
        <v>0.04</v>
      </c>
      <c r="I16" s="61">
        <v>12.25</v>
      </c>
      <c r="J16" s="61">
        <v>0</v>
      </c>
      <c r="K16" s="61">
        <v>10.55</v>
      </c>
      <c r="L16" s="61">
        <v>19.73</v>
      </c>
      <c r="M16" s="61">
        <v>10.67</v>
      </c>
      <c r="N16" s="61">
        <v>0.5</v>
      </c>
    </row>
    <row r="17" spans="1:14" ht="15" customHeight="1" x14ac:dyDescent="0.25">
      <c r="A17" s="88" t="s">
        <v>309</v>
      </c>
      <c r="B17" s="85" t="s">
        <v>310</v>
      </c>
      <c r="C17" s="88" t="s">
        <v>311</v>
      </c>
      <c r="D17" s="94" t="s">
        <v>312</v>
      </c>
      <c r="E17" s="94" t="s">
        <v>313</v>
      </c>
      <c r="F17" s="94" t="s">
        <v>314</v>
      </c>
      <c r="G17" s="94" t="s">
        <v>315</v>
      </c>
      <c r="H17" s="94" t="s">
        <v>316</v>
      </c>
      <c r="I17" s="94" t="s">
        <v>317</v>
      </c>
      <c r="J17" s="94" t="s">
        <v>318</v>
      </c>
      <c r="K17" s="94" t="s">
        <v>319</v>
      </c>
      <c r="L17" s="94" t="s">
        <v>320</v>
      </c>
      <c r="M17" s="94" t="s">
        <v>321</v>
      </c>
      <c r="N17" s="123" t="s">
        <v>322</v>
      </c>
    </row>
    <row r="18" spans="1:14" ht="27" customHeight="1" x14ac:dyDescent="0.25">
      <c r="A18" s="22">
        <v>24</v>
      </c>
      <c r="B18" s="70" t="s">
        <v>323</v>
      </c>
      <c r="C18" s="60">
        <v>200</v>
      </c>
      <c r="D18" s="61">
        <v>1.65</v>
      </c>
      <c r="E18" s="61">
        <v>4.09</v>
      </c>
      <c r="F18" s="61">
        <v>13.27</v>
      </c>
      <c r="G18" s="61">
        <v>96.6</v>
      </c>
      <c r="H18" s="61">
        <v>0.08</v>
      </c>
      <c r="I18" s="61">
        <v>6.03</v>
      </c>
      <c r="J18" s="61">
        <v>0</v>
      </c>
      <c r="K18" s="61">
        <v>21.16</v>
      </c>
      <c r="L18" s="61">
        <v>57.56</v>
      </c>
      <c r="M18" s="61">
        <v>20.72</v>
      </c>
      <c r="N18" s="61">
        <v>0.78</v>
      </c>
    </row>
    <row r="19" spans="1:14" ht="14.1" customHeight="1" x14ac:dyDescent="0.25">
      <c r="A19" s="22">
        <v>55</v>
      </c>
      <c r="B19" s="13" t="s">
        <v>324</v>
      </c>
      <c r="C19" s="60">
        <v>100</v>
      </c>
      <c r="D19" s="61">
        <v>15.56</v>
      </c>
      <c r="E19" s="61">
        <v>11.55</v>
      </c>
      <c r="F19" s="61">
        <v>15.7</v>
      </c>
      <c r="G19" s="61">
        <v>228.75</v>
      </c>
      <c r="H19" s="61">
        <v>0.1</v>
      </c>
      <c r="I19" s="61">
        <v>0.15</v>
      </c>
      <c r="J19" s="61">
        <v>28.75</v>
      </c>
      <c r="K19" s="61">
        <v>43.75</v>
      </c>
      <c r="L19" s="61">
        <v>166.38</v>
      </c>
      <c r="M19" s="61">
        <v>32.130000000000003</v>
      </c>
      <c r="N19" s="61">
        <v>1.5</v>
      </c>
    </row>
    <row r="20" spans="1:14" ht="15.95" customHeight="1" x14ac:dyDescent="0.25">
      <c r="A20" s="22">
        <v>96</v>
      </c>
      <c r="B20" s="13" t="s">
        <v>325</v>
      </c>
      <c r="C20" s="60">
        <v>150</v>
      </c>
      <c r="D20" s="61">
        <v>0.38</v>
      </c>
      <c r="E20" s="61">
        <v>64.16</v>
      </c>
      <c r="F20" s="61">
        <v>0.62</v>
      </c>
      <c r="G20" s="61">
        <v>581.38</v>
      </c>
      <c r="H20" s="61">
        <v>0.2</v>
      </c>
      <c r="I20" s="61">
        <v>0</v>
      </c>
      <c r="J20" s="61">
        <v>0</v>
      </c>
      <c r="K20" s="61">
        <v>91.11</v>
      </c>
      <c r="L20" s="61">
        <v>14.77</v>
      </c>
      <c r="M20" s="61">
        <v>0.95</v>
      </c>
      <c r="N20" s="61">
        <v>0.8</v>
      </c>
    </row>
    <row r="21" spans="1:14" ht="15" customHeight="1" x14ac:dyDescent="0.25">
      <c r="A21" s="22">
        <v>75</v>
      </c>
      <c r="B21" s="13" t="s">
        <v>326</v>
      </c>
      <c r="C21" s="22">
        <v>200</v>
      </c>
      <c r="D21" s="23">
        <v>0.2</v>
      </c>
      <c r="E21" s="23">
        <v>0</v>
      </c>
      <c r="F21" s="23">
        <v>14</v>
      </c>
      <c r="G21" s="23">
        <v>28</v>
      </c>
      <c r="H21" s="23">
        <v>0</v>
      </c>
      <c r="I21" s="23">
        <v>0</v>
      </c>
      <c r="J21" s="23">
        <v>0</v>
      </c>
      <c r="K21" s="23">
        <v>6</v>
      </c>
      <c r="L21" s="23">
        <v>0</v>
      </c>
      <c r="M21" s="23">
        <v>0</v>
      </c>
      <c r="N21" s="23">
        <v>0.4</v>
      </c>
    </row>
    <row r="22" spans="1:14" ht="14.1" customHeight="1" x14ac:dyDescent="0.25">
      <c r="A22" s="22">
        <v>101</v>
      </c>
      <c r="B22" s="13" t="s">
        <v>327</v>
      </c>
      <c r="C22" s="22">
        <v>50</v>
      </c>
      <c r="D22" s="23">
        <v>3.3</v>
      </c>
      <c r="E22" s="23">
        <v>0.36</v>
      </c>
      <c r="F22" s="23">
        <v>16.7</v>
      </c>
      <c r="G22" s="23">
        <v>83.24</v>
      </c>
      <c r="H22" s="23">
        <v>0.85</v>
      </c>
      <c r="I22" s="23">
        <v>0</v>
      </c>
      <c r="J22" s="23">
        <v>0</v>
      </c>
      <c r="K22" s="23">
        <v>11.5</v>
      </c>
      <c r="L22" s="23">
        <v>53</v>
      </c>
      <c r="M22" s="23">
        <v>12.5</v>
      </c>
      <c r="N22" s="23">
        <v>1.55</v>
      </c>
    </row>
    <row r="23" spans="1:14" ht="14.1" customHeight="1" x14ac:dyDescent="0.25">
      <c r="A23" s="22">
        <v>89</v>
      </c>
      <c r="B23" s="13" t="s">
        <v>328</v>
      </c>
      <c r="C23" s="22">
        <v>60</v>
      </c>
      <c r="D23" s="23">
        <v>4.74</v>
      </c>
      <c r="E23" s="23">
        <v>0.6</v>
      </c>
      <c r="F23" s="23">
        <v>28.98</v>
      </c>
      <c r="G23" s="23">
        <v>140.28</v>
      </c>
      <c r="H23" s="23">
        <v>0.06</v>
      </c>
      <c r="I23" s="23">
        <v>0</v>
      </c>
      <c r="J23" s="23">
        <v>0</v>
      </c>
      <c r="K23" s="23">
        <v>13.8</v>
      </c>
      <c r="L23" s="23">
        <v>52.2</v>
      </c>
      <c r="M23" s="23">
        <v>19.8</v>
      </c>
      <c r="N23" s="23">
        <v>0.66</v>
      </c>
    </row>
    <row r="24" spans="1:14" ht="15" customHeight="1" x14ac:dyDescent="0.25">
      <c r="A24" s="22">
        <v>223</v>
      </c>
      <c r="B24" s="13" t="s">
        <v>329</v>
      </c>
      <c r="C24" s="22">
        <v>50</v>
      </c>
      <c r="D24" s="23">
        <v>0.5</v>
      </c>
      <c r="E24" s="23">
        <v>2.2999999999999998</v>
      </c>
      <c r="F24" s="23">
        <v>3</v>
      </c>
      <c r="G24" s="23">
        <v>35</v>
      </c>
      <c r="H24" s="23">
        <v>0.02</v>
      </c>
      <c r="I24" s="23">
        <v>1</v>
      </c>
      <c r="J24" s="23">
        <v>0</v>
      </c>
      <c r="K24" s="23">
        <v>2.5</v>
      </c>
      <c r="L24" s="23">
        <v>0</v>
      </c>
      <c r="M24" s="23">
        <v>3.5</v>
      </c>
      <c r="N24" s="23">
        <v>0.15</v>
      </c>
    </row>
    <row r="25" spans="1:14" ht="15.95" customHeight="1" x14ac:dyDescent="0.25">
      <c r="A25" s="55" t="s">
        <v>330</v>
      </c>
      <c r="B25" s="56" t="s">
        <v>2096</v>
      </c>
      <c r="C25" s="62">
        <f>C14+C18+C19+C20+C21+C22+C23+C24</f>
        <v>870</v>
      </c>
      <c r="D25" s="63">
        <f t="shared" ref="D25:N25" si="1">D14+D18+D19+D20+D21+D22+D23+D24</f>
        <v>29.228000000000002</v>
      </c>
      <c r="E25" s="63">
        <f t="shared" si="1"/>
        <v>83.22199999999998</v>
      </c>
      <c r="F25" s="63">
        <f t="shared" si="1"/>
        <v>124.898</v>
      </c>
      <c r="G25" s="63">
        <f t="shared" si="1"/>
        <v>1336.8119999999999</v>
      </c>
      <c r="H25" s="63">
        <f t="shared" si="1"/>
        <v>1.3340000000000001</v>
      </c>
      <c r="I25" s="63">
        <f t="shared" si="1"/>
        <v>9.4120000000000008</v>
      </c>
      <c r="J25" s="63">
        <f t="shared" si="1"/>
        <v>28.75</v>
      </c>
      <c r="K25" s="63">
        <f t="shared" si="1"/>
        <v>279.23200000000003</v>
      </c>
      <c r="L25" s="63">
        <f t="shared" si="1"/>
        <v>425.44399999999996</v>
      </c>
      <c r="M25" s="63">
        <f t="shared" si="1"/>
        <v>148.22</v>
      </c>
      <c r="N25" s="63">
        <f t="shared" si="1"/>
        <v>7.6340000000000003</v>
      </c>
    </row>
    <row r="27" spans="1:14" x14ac:dyDescent="0.25">
      <c r="B27" s="103" t="s">
        <v>2078</v>
      </c>
      <c r="C27" s="105">
        <f>C25+C12</f>
        <v>1540</v>
      </c>
      <c r="D27" s="124">
        <f t="shared" ref="D27:N27" si="2">D25+D12</f>
        <v>43.248000000000005</v>
      </c>
      <c r="E27" s="124">
        <f t="shared" si="2"/>
        <v>110.70199999999997</v>
      </c>
      <c r="F27" s="124">
        <f t="shared" si="2"/>
        <v>202.31799999999998</v>
      </c>
      <c r="G27" s="124">
        <f t="shared" si="2"/>
        <v>2001.1320000000001</v>
      </c>
      <c r="H27" s="124">
        <f t="shared" si="2"/>
        <v>1.554</v>
      </c>
      <c r="I27" s="124">
        <f t="shared" si="2"/>
        <v>345.00199999999995</v>
      </c>
      <c r="J27" s="124">
        <f t="shared" si="2"/>
        <v>223.81</v>
      </c>
      <c r="K27" s="124">
        <f t="shared" si="2"/>
        <v>550.54199999999992</v>
      </c>
      <c r="L27" s="124">
        <f t="shared" si="2"/>
        <v>691.29399999999998</v>
      </c>
      <c r="M27" s="124">
        <f t="shared" si="2"/>
        <v>213.04</v>
      </c>
      <c r="N27" s="124">
        <f t="shared" si="2"/>
        <v>13.414000000000001</v>
      </c>
    </row>
  </sheetData>
  <mergeCells count="5">
    <mergeCell ref="D1:F1"/>
    <mergeCell ref="K1:N1"/>
    <mergeCell ref="A5:C5"/>
    <mergeCell ref="A6:B6"/>
    <mergeCell ref="A13:B13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1"/>
  <sheetViews>
    <sheetView workbookViewId="0">
      <selection activeCell="B13" activeCellId="1" sqref="B7:B10 B13:B18"/>
    </sheetView>
  </sheetViews>
  <sheetFormatPr defaultRowHeight="15" x14ac:dyDescent="0.25"/>
  <cols>
    <col min="1" max="1" width="9"/>
    <col min="2" max="2" width="34"/>
    <col min="3" max="3" width="12"/>
    <col min="4" max="5" width="7.28515625" bestFit="1" customWidth="1"/>
    <col min="6" max="6" width="7.42578125" bestFit="1" customWidth="1"/>
    <col min="7" max="7" width="10.28515625" bestFit="1" customWidth="1"/>
    <col min="8" max="8" width="12.42578125" customWidth="1"/>
    <col min="9" max="9" width="8.28515625" bestFit="1" customWidth="1"/>
    <col min="10" max="10" width="7.5703125" bestFit="1" customWidth="1"/>
    <col min="11" max="12" width="8.28515625" bestFit="1" customWidth="1"/>
    <col min="13" max="13" width="7.42578125" bestFit="1" customWidth="1"/>
    <col min="14" max="14" width="7.28515625" bestFit="1" customWidth="1"/>
  </cols>
  <sheetData>
    <row r="1" spans="1:14" ht="45.95" customHeight="1" x14ac:dyDescent="0.25">
      <c r="A1" s="2" t="s">
        <v>331</v>
      </c>
      <c r="B1" s="1" t="s">
        <v>332</v>
      </c>
      <c r="C1" s="58" t="s">
        <v>333</v>
      </c>
      <c r="D1" s="139" t="s">
        <v>334</v>
      </c>
      <c r="E1" s="137" t="s">
        <v>335</v>
      </c>
      <c r="F1" s="138" t="s">
        <v>336</v>
      </c>
      <c r="G1" s="2" t="s">
        <v>337</v>
      </c>
      <c r="H1" s="38" t="s">
        <v>338</v>
      </c>
      <c r="I1" s="3" t="s">
        <v>339</v>
      </c>
      <c r="J1" s="4" t="s">
        <v>340</v>
      </c>
      <c r="K1" s="139" t="s">
        <v>341</v>
      </c>
      <c r="L1" s="137" t="s">
        <v>342</v>
      </c>
      <c r="M1" s="137" t="s">
        <v>343</v>
      </c>
      <c r="N1" s="138" t="s">
        <v>344</v>
      </c>
    </row>
    <row r="2" spans="1:14" ht="15" customHeight="1" x14ac:dyDescent="0.25">
      <c r="A2" s="39" t="s">
        <v>345</v>
      </c>
      <c r="B2" s="39" t="s">
        <v>346</v>
      </c>
      <c r="C2" s="39" t="s">
        <v>347</v>
      </c>
      <c r="D2" s="40" t="s">
        <v>348</v>
      </c>
      <c r="E2" t="s">
        <v>349</v>
      </c>
      <c r="F2" s="41" t="s">
        <v>350</v>
      </c>
      <c r="G2" s="42" t="s">
        <v>351</v>
      </c>
      <c r="H2" s="40" t="s">
        <v>352</v>
      </c>
      <c r="I2" t="s">
        <v>353</v>
      </c>
      <c r="J2" s="41" t="s">
        <v>354</v>
      </c>
      <c r="K2" s="40" t="s">
        <v>355</v>
      </c>
      <c r="L2" t="s">
        <v>356</v>
      </c>
      <c r="M2" t="s">
        <v>357</v>
      </c>
      <c r="N2" s="41" t="s">
        <v>358</v>
      </c>
    </row>
    <row r="3" spans="1:14" ht="14.1" customHeight="1" x14ac:dyDescent="0.25">
      <c r="A3" s="10" t="s">
        <v>359</v>
      </c>
      <c r="B3" s="10" t="s">
        <v>360</v>
      </c>
      <c r="C3" s="10" t="s">
        <v>361</v>
      </c>
      <c r="D3" s="12" t="s">
        <v>362</v>
      </c>
      <c r="E3" s="1" t="s">
        <v>363</v>
      </c>
      <c r="F3" s="1" t="s">
        <v>364</v>
      </c>
      <c r="G3" s="10" t="s">
        <v>365</v>
      </c>
      <c r="H3" s="1" t="s">
        <v>366</v>
      </c>
      <c r="I3" s="1" t="s">
        <v>367</v>
      </c>
      <c r="J3" s="64" t="s">
        <v>368</v>
      </c>
      <c r="K3" s="1" t="s">
        <v>369</v>
      </c>
      <c r="L3" s="1" t="s">
        <v>370</v>
      </c>
      <c r="M3" s="1" t="s">
        <v>371</v>
      </c>
      <c r="N3" s="1" t="s">
        <v>372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65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373</v>
      </c>
      <c r="B5" s="141" t="s">
        <v>374</v>
      </c>
      <c r="C5" s="141" t="s">
        <v>375</v>
      </c>
      <c r="D5" s="17" t="s">
        <v>376</v>
      </c>
      <c r="E5" s="17" t="s">
        <v>377</v>
      </c>
      <c r="F5" s="17" t="s">
        <v>378</v>
      </c>
      <c r="G5" s="17" t="s">
        <v>379</v>
      </c>
      <c r="H5" s="17" t="s">
        <v>380</v>
      </c>
      <c r="I5" s="17" t="s">
        <v>381</v>
      </c>
      <c r="J5" s="17" t="s">
        <v>382</v>
      </c>
      <c r="K5" s="17" t="s">
        <v>383</v>
      </c>
      <c r="L5" s="17" t="s">
        <v>384</v>
      </c>
      <c r="M5" s="17" t="s">
        <v>385</v>
      </c>
      <c r="N5" s="18" t="s">
        <v>386</v>
      </c>
    </row>
    <row r="6" spans="1:14" ht="15" customHeight="1" x14ac:dyDescent="0.25">
      <c r="A6" s="130" t="s">
        <v>387</v>
      </c>
      <c r="B6" s="131" t="s">
        <v>388</v>
      </c>
      <c r="C6" s="19" t="s">
        <v>389</v>
      </c>
      <c r="D6" s="19" t="s">
        <v>390</v>
      </c>
      <c r="E6" s="19" t="s">
        <v>391</v>
      </c>
      <c r="F6" s="19" t="s">
        <v>392</v>
      </c>
      <c r="G6" s="19" t="s">
        <v>393</v>
      </c>
      <c r="H6" s="19" t="s">
        <v>394</v>
      </c>
      <c r="I6" s="19" t="s">
        <v>395</v>
      </c>
      <c r="J6" s="19" t="s">
        <v>396</v>
      </c>
      <c r="K6" s="19" t="s">
        <v>397</v>
      </c>
      <c r="L6" s="19" t="s">
        <v>398</v>
      </c>
      <c r="M6" s="19" t="s">
        <v>399</v>
      </c>
      <c r="N6" s="20" t="s">
        <v>400</v>
      </c>
    </row>
    <row r="7" spans="1:14" ht="15.95" customHeight="1" x14ac:dyDescent="0.25">
      <c r="A7" s="22">
        <v>87</v>
      </c>
      <c r="B7" s="13" t="s">
        <v>401</v>
      </c>
      <c r="C7" s="22">
        <v>250</v>
      </c>
      <c r="D7" s="23">
        <v>10.199999999999999</v>
      </c>
      <c r="E7" s="23">
        <v>12.3</v>
      </c>
      <c r="F7" s="23">
        <v>44.5</v>
      </c>
      <c r="G7" s="23">
        <v>330</v>
      </c>
      <c r="H7" s="23">
        <v>0.27</v>
      </c>
      <c r="I7" s="23">
        <v>0.63</v>
      </c>
      <c r="J7" s="91">
        <v>171.68</v>
      </c>
      <c r="K7" s="23">
        <v>315.39999999999998</v>
      </c>
      <c r="L7" s="23">
        <v>79.599999999999994</v>
      </c>
      <c r="M7" s="23">
        <v>1.66</v>
      </c>
      <c r="N7" s="23">
        <v>1.66</v>
      </c>
    </row>
    <row r="8" spans="1:14" s="111" customFormat="1" ht="15.95" customHeight="1" x14ac:dyDescent="0.25">
      <c r="A8" s="22">
        <v>4</v>
      </c>
      <c r="B8" s="13" t="s">
        <v>2072</v>
      </c>
      <c r="C8" s="22">
        <v>15</v>
      </c>
      <c r="D8" s="23">
        <v>1.21</v>
      </c>
      <c r="E8" s="23">
        <v>8.67</v>
      </c>
      <c r="F8" s="23">
        <v>0.53</v>
      </c>
      <c r="G8" s="23">
        <v>94.67</v>
      </c>
      <c r="H8" s="23">
        <v>0</v>
      </c>
      <c r="I8" s="23">
        <v>2.25</v>
      </c>
      <c r="J8" s="91">
        <v>3</v>
      </c>
      <c r="K8" s="23">
        <v>4</v>
      </c>
      <c r="L8" s="23">
        <v>0</v>
      </c>
      <c r="M8" s="23">
        <v>0</v>
      </c>
      <c r="N8" s="23">
        <v>0</v>
      </c>
    </row>
    <row r="9" spans="1:14" ht="17.100000000000001" customHeight="1" x14ac:dyDescent="0.25">
      <c r="A9" s="22"/>
      <c r="B9" s="13" t="s">
        <v>2071</v>
      </c>
      <c r="C9" s="22">
        <v>40</v>
      </c>
      <c r="D9" s="23">
        <v>3.16</v>
      </c>
      <c r="E9" s="23">
        <v>1.24</v>
      </c>
      <c r="F9" s="23">
        <v>14.66</v>
      </c>
      <c r="G9" s="23">
        <v>110.34</v>
      </c>
      <c r="H9" s="23">
        <v>0.06</v>
      </c>
      <c r="I9" s="23">
        <v>0</v>
      </c>
      <c r="J9" s="91">
        <v>34.799999999999997</v>
      </c>
      <c r="K9" s="23">
        <v>16.3</v>
      </c>
      <c r="L9" s="23">
        <v>1.08</v>
      </c>
      <c r="M9" s="23">
        <v>0.65</v>
      </c>
      <c r="N9" s="23">
        <v>0.65</v>
      </c>
    </row>
    <row r="10" spans="1:14" ht="17.100000000000001" customHeight="1" x14ac:dyDescent="0.25">
      <c r="A10" s="33">
        <v>103</v>
      </c>
      <c r="B10" s="16" t="s">
        <v>402</v>
      </c>
      <c r="C10" s="33">
        <v>200</v>
      </c>
      <c r="D10" s="34">
        <v>0.13</v>
      </c>
      <c r="E10" s="34">
        <v>0.02</v>
      </c>
      <c r="F10" s="34">
        <v>10.25</v>
      </c>
      <c r="G10" s="34">
        <v>41.68</v>
      </c>
      <c r="H10" s="34">
        <v>0</v>
      </c>
      <c r="I10" s="34">
        <v>2.83</v>
      </c>
      <c r="J10" s="96">
        <v>14.05</v>
      </c>
      <c r="K10" s="34">
        <v>4.4000000000000004</v>
      </c>
      <c r="L10" s="34">
        <v>2.4</v>
      </c>
      <c r="M10" s="34">
        <v>0.38</v>
      </c>
      <c r="N10" s="34">
        <v>0.38</v>
      </c>
    </row>
    <row r="11" spans="1:14" ht="17.100000000000001" customHeight="1" x14ac:dyDescent="0.25">
      <c r="A11" s="59" t="s">
        <v>403</v>
      </c>
      <c r="B11" s="49" t="s">
        <v>404</v>
      </c>
      <c r="C11" s="49">
        <f>C7+C9+C10+C8</f>
        <v>505</v>
      </c>
      <c r="D11" s="50">
        <f t="shared" ref="D11:N11" si="0">D7+D9+D10+D8</f>
        <v>14.7</v>
      </c>
      <c r="E11" s="50">
        <f t="shared" si="0"/>
        <v>22.23</v>
      </c>
      <c r="F11" s="50">
        <f t="shared" si="0"/>
        <v>69.94</v>
      </c>
      <c r="G11" s="50">
        <f t="shared" si="0"/>
        <v>576.69000000000005</v>
      </c>
      <c r="H11" s="50">
        <f t="shared" si="0"/>
        <v>0.33</v>
      </c>
      <c r="I11" s="50">
        <f t="shared" si="0"/>
        <v>5.71</v>
      </c>
      <c r="J11" s="50">
        <f t="shared" si="0"/>
        <v>223.53000000000003</v>
      </c>
      <c r="K11" s="50">
        <f t="shared" si="0"/>
        <v>340.09999999999997</v>
      </c>
      <c r="L11" s="50">
        <f t="shared" si="0"/>
        <v>83.08</v>
      </c>
      <c r="M11" s="50">
        <f t="shared" si="0"/>
        <v>2.69</v>
      </c>
      <c r="N11" s="50">
        <f t="shared" si="0"/>
        <v>2.69</v>
      </c>
    </row>
    <row r="12" spans="1:14" ht="15" customHeight="1" x14ac:dyDescent="0.25">
      <c r="A12" s="130" t="s">
        <v>405</v>
      </c>
      <c r="B12" s="131" t="s">
        <v>406</v>
      </c>
      <c r="C12" s="19" t="s">
        <v>407</v>
      </c>
      <c r="D12" s="19" t="s">
        <v>408</v>
      </c>
      <c r="E12" s="19" t="s">
        <v>409</v>
      </c>
      <c r="F12" s="19" t="s">
        <v>410</v>
      </c>
      <c r="G12" s="19" t="s">
        <v>411</v>
      </c>
      <c r="H12" s="19" t="s">
        <v>412</v>
      </c>
      <c r="I12" s="19" t="s">
        <v>413</v>
      </c>
      <c r="J12" s="19" t="s">
        <v>414</v>
      </c>
      <c r="K12" s="19" t="s">
        <v>415</v>
      </c>
      <c r="L12" s="19" t="s">
        <v>416</v>
      </c>
      <c r="M12" s="19" t="s">
        <v>417</v>
      </c>
      <c r="N12" s="20" t="s">
        <v>418</v>
      </c>
    </row>
    <row r="13" spans="1:14" ht="17.100000000000001" customHeight="1" x14ac:dyDescent="0.25">
      <c r="A13" s="33">
        <v>95</v>
      </c>
      <c r="B13" s="16" t="s">
        <v>419</v>
      </c>
      <c r="C13" s="33">
        <v>100</v>
      </c>
      <c r="D13" s="34">
        <v>1.07</v>
      </c>
      <c r="E13" s="34">
        <v>4.7</v>
      </c>
      <c r="F13" s="34">
        <v>10.6</v>
      </c>
      <c r="G13" s="34">
        <v>104.64</v>
      </c>
      <c r="H13" s="34">
        <v>0.01</v>
      </c>
      <c r="I13" s="34">
        <v>9.16</v>
      </c>
      <c r="J13" s="97">
        <v>0</v>
      </c>
      <c r="K13" s="34">
        <v>33.86</v>
      </c>
      <c r="L13" s="34">
        <v>30.78</v>
      </c>
      <c r="M13" s="34">
        <v>16.7</v>
      </c>
      <c r="N13" s="34">
        <v>1.55</v>
      </c>
    </row>
    <row r="14" spans="1:14" ht="20.100000000000001" customHeight="1" x14ac:dyDescent="0.25">
      <c r="A14" s="22">
        <v>20</v>
      </c>
      <c r="B14" s="13" t="s">
        <v>420</v>
      </c>
      <c r="C14" s="22">
        <v>200</v>
      </c>
      <c r="D14" s="23">
        <v>4.3899999999999997</v>
      </c>
      <c r="E14" s="23">
        <v>4.22</v>
      </c>
      <c r="F14" s="23">
        <v>13.06</v>
      </c>
      <c r="G14" s="23">
        <v>107.8</v>
      </c>
      <c r="H14" s="23">
        <v>0.18</v>
      </c>
      <c r="I14" s="23">
        <v>4.6500000000000004</v>
      </c>
      <c r="J14" s="98">
        <v>0</v>
      </c>
      <c r="K14" s="23">
        <v>30.46</v>
      </c>
      <c r="L14" s="23">
        <v>69.739999999999995</v>
      </c>
      <c r="M14" s="23">
        <v>28.24</v>
      </c>
      <c r="N14" s="23">
        <v>1.62</v>
      </c>
    </row>
    <row r="15" spans="1:14" ht="27" customHeight="1" x14ac:dyDescent="0.25">
      <c r="A15" s="22">
        <v>105</v>
      </c>
      <c r="B15" s="70" t="s">
        <v>421</v>
      </c>
      <c r="C15" s="22">
        <v>175</v>
      </c>
      <c r="D15" s="23">
        <v>12.56</v>
      </c>
      <c r="E15" s="23">
        <v>11.72</v>
      </c>
      <c r="F15" s="23">
        <v>15.2</v>
      </c>
      <c r="G15" s="23">
        <v>217</v>
      </c>
      <c r="H15" s="23">
        <v>7.0000000000000007E-2</v>
      </c>
      <c r="I15" s="23">
        <v>11.33</v>
      </c>
      <c r="J15" s="91">
        <v>14.6</v>
      </c>
      <c r="K15" s="23">
        <v>36.799999999999997</v>
      </c>
      <c r="L15" s="23">
        <v>108.2</v>
      </c>
      <c r="M15" s="23">
        <v>38.700000000000003</v>
      </c>
      <c r="N15" s="23">
        <v>1.92</v>
      </c>
    </row>
    <row r="16" spans="1:14" ht="15" customHeight="1" x14ac:dyDescent="0.25">
      <c r="A16" s="22">
        <v>104</v>
      </c>
      <c r="B16" s="13" t="s">
        <v>422</v>
      </c>
      <c r="C16" s="22">
        <v>200</v>
      </c>
      <c r="D16" s="23">
        <v>0.96</v>
      </c>
      <c r="E16" s="23">
        <v>0</v>
      </c>
      <c r="F16" s="23">
        <v>51.36</v>
      </c>
      <c r="G16" s="23">
        <v>196.72</v>
      </c>
      <c r="H16" s="23">
        <v>0.03</v>
      </c>
      <c r="I16" s="23">
        <v>1.64</v>
      </c>
      <c r="J16" s="98">
        <v>0</v>
      </c>
      <c r="K16" s="23">
        <v>38.96</v>
      </c>
      <c r="L16" s="23">
        <v>63.88</v>
      </c>
      <c r="M16" s="23">
        <v>30.64</v>
      </c>
      <c r="N16" s="23">
        <v>1.08</v>
      </c>
    </row>
    <row r="17" spans="1:14" ht="14.1" customHeight="1" x14ac:dyDescent="0.25">
      <c r="A17" s="22">
        <v>101</v>
      </c>
      <c r="B17" s="13" t="s">
        <v>423</v>
      </c>
      <c r="C17" s="22">
        <v>50</v>
      </c>
      <c r="D17" s="23">
        <v>3.3</v>
      </c>
      <c r="E17" s="23">
        <v>0.36</v>
      </c>
      <c r="F17" s="23">
        <v>16.7</v>
      </c>
      <c r="G17" s="23">
        <v>83.24</v>
      </c>
      <c r="H17" s="23">
        <v>0.85</v>
      </c>
      <c r="I17" s="23">
        <v>0</v>
      </c>
      <c r="J17" s="91">
        <v>0</v>
      </c>
      <c r="K17" s="23">
        <v>11.5</v>
      </c>
      <c r="L17" s="23">
        <v>53</v>
      </c>
      <c r="M17" s="23">
        <v>12.5</v>
      </c>
      <c r="N17" s="23">
        <v>1.55</v>
      </c>
    </row>
    <row r="18" spans="1:14" ht="14.1" customHeight="1" x14ac:dyDescent="0.25">
      <c r="A18" s="22">
        <v>89</v>
      </c>
      <c r="B18" s="13" t="s">
        <v>424</v>
      </c>
      <c r="C18" s="22">
        <v>60</v>
      </c>
      <c r="D18" s="23">
        <v>4.74</v>
      </c>
      <c r="E18" s="23">
        <v>0.6</v>
      </c>
      <c r="F18" s="23">
        <v>28.98</v>
      </c>
      <c r="G18" s="23">
        <v>140.28</v>
      </c>
      <c r="H18" s="23">
        <v>0.06</v>
      </c>
      <c r="I18" s="23">
        <v>0</v>
      </c>
      <c r="J18" s="91">
        <v>0</v>
      </c>
      <c r="K18" s="23">
        <v>13.8</v>
      </c>
      <c r="L18" s="23">
        <v>52.2</v>
      </c>
      <c r="M18" s="23">
        <v>19.8</v>
      </c>
      <c r="N18" s="23">
        <v>0.66</v>
      </c>
    </row>
    <row r="19" spans="1:14" ht="15.95" customHeight="1" x14ac:dyDescent="0.25">
      <c r="A19" s="55" t="s">
        <v>425</v>
      </c>
      <c r="B19" s="56" t="s">
        <v>426</v>
      </c>
      <c r="C19" s="56">
        <f>C13+C14+C15+C16+C17+C18</f>
        <v>785</v>
      </c>
      <c r="D19" s="57">
        <f t="shared" ref="D19:N19" si="1">D13+D14+D15+D16+D17+D18</f>
        <v>27.020000000000003</v>
      </c>
      <c r="E19" s="57">
        <f t="shared" si="1"/>
        <v>21.6</v>
      </c>
      <c r="F19" s="57">
        <f t="shared" si="1"/>
        <v>135.9</v>
      </c>
      <c r="G19" s="57">
        <f t="shared" si="1"/>
        <v>849.68</v>
      </c>
      <c r="H19" s="57">
        <f t="shared" si="1"/>
        <v>1.2000000000000002</v>
      </c>
      <c r="I19" s="57">
        <f t="shared" si="1"/>
        <v>26.78</v>
      </c>
      <c r="J19" s="57">
        <f t="shared" si="1"/>
        <v>14.6</v>
      </c>
      <c r="K19" s="57">
        <f t="shared" si="1"/>
        <v>165.38</v>
      </c>
      <c r="L19" s="57">
        <f t="shared" si="1"/>
        <v>377.8</v>
      </c>
      <c r="M19" s="57">
        <f t="shared" si="1"/>
        <v>146.58000000000001</v>
      </c>
      <c r="N19" s="57">
        <f t="shared" si="1"/>
        <v>8.379999999999999</v>
      </c>
    </row>
    <row r="21" spans="1:14" x14ac:dyDescent="0.25">
      <c r="B21" s="103" t="s">
        <v>2078</v>
      </c>
      <c r="C21" s="105">
        <f>C19+C11</f>
        <v>1290</v>
      </c>
      <c r="D21" s="105">
        <f t="shared" ref="D21:N21" si="2">D19+D11</f>
        <v>41.72</v>
      </c>
      <c r="E21" s="105">
        <f t="shared" si="2"/>
        <v>43.83</v>
      </c>
      <c r="F21" s="105">
        <f t="shared" si="2"/>
        <v>205.84</v>
      </c>
      <c r="G21" s="105">
        <f t="shared" si="2"/>
        <v>1426.37</v>
      </c>
      <c r="H21" s="105">
        <f t="shared" si="2"/>
        <v>1.5300000000000002</v>
      </c>
      <c r="I21" s="105">
        <f t="shared" si="2"/>
        <v>32.49</v>
      </c>
      <c r="J21" s="105">
        <f t="shared" si="2"/>
        <v>238.13000000000002</v>
      </c>
      <c r="K21" s="105">
        <f t="shared" si="2"/>
        <v>505.47999999999996</v>
      </c>
      <c r="L21" s="105">
        <f t="shared" si="2"/>
        <v>460.88</v>
      </c>
      <c r="M21" s="105">
        <f t="shared" si="2"/>
        <v>149.27000000000001</v>
      </c>
      <c r="N21" s="105">
        <f t="shared" si="2"/>
        <v>11.069999999999999</v>
      </c>
    </row>
  </sheetData>
  <mergeCells count="5">
    <mergeCell ref="D1:F1"/>
    <mergeCell ref="K1:N1"/>
    <mergeCell ref="A5:C5"/>
    <mergeCell ref="A6:B6"/>
    <mergeCell ref="A12:B12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zoomScale="90" zoomScaleNormal="90" workbookViewId="0">
      <selection activeCell="C17" sqref="C17:N17"/>
    </sheetView>
  </sheetViews>
  <sheetFormatPr defaultRowHeight="15" x14ac:dyDescent="0.25"/>
  <cols>
    <col min="1" max="1" width="9"/>
    <col min="2" max="2" width="41"/>
    <col min="3" max="3" width="9"/>
    <col min="4" max="4" width="15.7109375" customWidth="1"/>
    <col min="5" max="6" width="7"/>
    <col min="7" max="7" width="10"/>
    <col min="8" max="8" width="16" customWidth="1"/>
    <col min="9" max="9" width="7"/>
    <col min="10" max="12" width="8"/>
    <col min="13" max="14" width="7"/>
  </cols>
  <sheetData>
    <row r="1" spans="1:14" ht="45.95" customHeight="1" x14ac:dyDescent="0.25">
      <c r="A1" s="2" t="s">
        <v>427</v>
      </c>
      <c r="B1" s="1" t="s">
        <v>428</v>
      </c>
      <c r="C1" s="58" t="s">
        <v>429</v>
      </c>
      <c r="D1" s="139" t="s">
        <v>430</v>
      </c>
      <c r="E1" s="137" t="s">
        <v>431</v>
      </c>
      <c r="F1" s="138" t="s">
        <v>432</v>
      </c>
      <c r="G1" s="2" t="s">
        <v>433</v>
      </c>
      <c r="H1" s="38" t="s">
        <v>434</v>
      </c>
      <c r="I1" s="3" t="s">
        <v>435</v>
      </c>
      <c r="J1" s="4" t="s">
        <v>436</v>
      </c>
      <c r="K1" s="139" t="s">
        <v>437</v>
      </c>
      <c r="L1" s="137" t="s">
        <v>438</v>
      </c>
      <c r="M1" s="137" t="s">
        <v>439</v>
      </c>
      <c r="N1" s="138" t="s">
        <v>440</v>
      </c>
    </row>
    <row r="2" spans="1:14" ht="15" customHeight="1" x14ac:dyDescent="0.25">
      <c r="A2" s="39" t="s">
        <v>441</v>
      </c>
      <c r="B2" s="39" t="s">
        <v>442</v>
      </c>
      <c r="C2" s="39" t="s">
        <v>443</v>
      </c>
      <c r="D2" s="40" t="s">
        <v>444</v>
      </c>
      <c r="E2" t="s">
        <v>445</v>
      </c>
      <c r="F2" s="41" t="s">
        <v>446</v>
      </c>
      <c r="G2" s="42" t="s">
        <v>447</v>
      </c>
      <c r="H2" s="40" t="s">
        <v>448</v>
      </c>
      <c r="I2" t="s">
        <v>449</v>
      </c>
      <c r="J2" s="41" t="s">
        <v>450</v>
      </c>
      <c r="K2" s="40" t="s">
        <v>451</v>
      </c>
      <c r="L2" t="s">
        <v>452</v>
      </c>
      <c r="M2" t="s">
        <v>453</v>
      </c>
      <c r="N2" s="41" t="s">
        <v>454</v>
      </c>
    </row>
    <row r="3" spans="1:14" ht="14.1" customHeight="1" x14ac:dyDescent="0.25">
      <c r="A3" s="10" t="s">
        <v>455</v>
      </c>
      <c r="B3" s="10" t="s">
        <v>456</v>
      </c>
      <c r="C3" s="10" t="s">
        <v>457</v>
      </c>
      <c r="D3" s="1" t="s">
        <v>458</v>
      </c>
      <c r="E3" s="12" t="s">
        <v>459</v>
      </c>
      <c r="F3" s="1" t="s">
        <v>460</v>
      </c>
      <c r="G3" s="10" t="s">
        <v>461</v>
      </c>
      <c r="H3" s="1" t="s">
        <v>462</v>
      </c>
      <c r="I3" s="1" t="s">
        <v>463</v>
      </c>
      <c r="J3" s="1" t="s">
        <v>464</v>
      </c>
      <c r="K3" s="1" t="s">
        <v>465</v>
      </c>
      <c r="L3" s="1" t="s">
        <v>466</v>
      </c>
      <c r="M3" s="1" t="s">
        <v>467</v>
      </c>
      <c r="N3" s="1" t="s">
        <v>468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ht="15" customHeight="1" x14ac:dyDescent="0.25">
      <c r="A5" s="142" t="s">
        <v>469</v>
      </c>
      <c r="B5" s="141" t="s">
        <v>470</v>
      </c>
      <c r="C5" s="141" t="s">
        <v>471</v>
      </c>
      <c r="D5" s="17" t="s">
        <v>472</v>
      </c>
      <c r="E5" s="17" t="s">
        <v>473</v>
      </c>
      <c r="F5" s="17" t="s">
        <v>474</v>
      </c>
      <c r="G5" s="17" t="s">
        <v>475</v>
      </c>
      <c r="H5" s="17" t="s">
        <v>476</v>
      </c>
      <c r="I5" s="17" t="s">
        <v>477</v>
      </c>
      <c r="J5" s="17" t="s">
        <v>478</v>
      </c>
      <c r="K5" s="17" t="s">
        <v>479</v>
      </c>
      <c r="L5" s="17" t="s">
        <v>480</v>
      </c>
      <c r="M5" s="17" t="s">
        <v>481</v>
      </c>
      <c r="N5" s="18" t="s">
        <v>482</v>
      </c>
    </row>
    <row r="6" spans="1:14" ht="15" customHeight="1" x14ac:dyDescent="0.25">
      <c r="A6" s="132" t="s">
        <v>483</v>
      </c>
      <c r="B6" s="133" t="s">
        <v>484</v>
      </c>
      <c r="C6" s="30" t="s">
        <v>485</v>
      </c>
      <c r="D6" s="30" t="s">
        <v>486</v>
      </c>
      <c r="E6" s="30" t="s">
        <v>487</v>
      </c>
      <c r="F6" s="30" t="s">
        <v>488</v>
      </c>
      <c r="G6" s="30" t="s">
        <v>489</v>
      </c>
      <c r="H6" s="30" t="s">
        <v>490</v>
      </c>
      <c r="I6" s="30" t="s">
        <v>491</v>
      </c>
      <c r="J6" s="30" t="s">
        <v>492</v>
      </c>
      <c r="K6" s="30" t="s">
        <v>493</v>
      </c>
      <c r="L6" s="30" t="s">
        <v>494</v>
      </c>
      <c r="M6" s="30" t="s">
        <v>495</v>
      </c>
      <c r="N6" s="31" t="s">
        <v>496</v>
      </c>
    </row>
    <row r="7" spans="1:14" ht="32.1" customHeight="1" x14ac:dyDescent="0.25">
      <c r="A7" s="22">
        <v>85</v>
      </c>
      <c r="B7" s="70" t="s">
        <v>497</v>
      </c>
      <c r="C7" s="22">
        <v>250</v>
      </c>
      <c r="D7" s="23">
        <v>6.21</v>
      </c>
      <c r="E7" s="23">
        <v>7.73</v>
      </c>
      <c r="F7" s="23">
        <v>27.71</v>
      </c>
      <c r="G7" s="23">
        <v>201</v>
      </c>
      <c r="H7" s="23">
        <v>0.48</v>
      </c>
      <c r="I7" s="23">
        <v>1.95</v>
      </c>
      <c r="J7" s="23">
        <v>76.650000000000006</v>
      </c>
      <c r="K7" s="23">
        <v>92.3</v>
      </c>
      <c r="L7" s="23">
        <v>128</v>
      </c>
      <c r="M7" s="23">
        <v>26.7</v>
      </c>
      <c r="N7" s="23">
        <v>1.3</v>
      </c>
    </row>
    <row r="8" spans="1:14" ht="14.1" customHeight="1" x14ac:dyDescent="0.25">
      <c r="A8" s="22"/>
      <c r="B8" s="13" t="s">
        <v>2071</v>
      </c>
      <c r="C8" s="22">
        <v>50</v>
      </c>
      <c r="D8" s="23">
        <f>3.16*50/40</f>
        <v>3.95</v>
      </c>
      <c r="E8" s="23">
        <f>1.24*50/40</f>
        <v>1.55</v>
      </c>
      <c r="F8" s="23">
        <f>14.66*50/40</f>
        <v>18.324999999999999</v>
      </c>
      <c r="G8" s="23">
        <f>110.34*50/40</f>
        <v>137.92500000000001</v>
      </c>
      <c r="H8" s="23">
        <f>0.06*50/40</f>
        <v>7.4999999999999997E-2</v>
      </c>
      <c r="I8" s="23">
        <v>0</v>
      </c>
      <c r="J8" s="23">
        <v>0</v>
      </c>
      <c r="K8" s="23">
        <f>7.14*50/40</f>
        <v>8.9250000000000007</v>
      </c>
      <c r="L8" s="23">
        <f>34.8*50/40</f>
        <v>43.499999999999993</v>
      </c>
      <c r="M8" s="23">
        <f>16.3*50/40</f>
        <v>20.375</v>
      </c>
      <c r="N8" s="23">
        <f>1.08*50/40</f>
        <v>1.35</v>
      </c>
    </row>
    <row r="9" spans="1:14" ht="14.1" customHeight="1" x14ac:dyDescent="0.25">
      <c r="A9" s="22">
        <v>77</v>
      </c>
      <c r="B9" s="13" t="s">
        <v>72</v>
      </c>
      <c r="C9" s="22">
        <v>200</v>
      </c>
      <c r="D9" s="23">
        <v>3.52</v>
      </c>
      <c r="E9" s="23">
        <v>3.72</v>
      </c>
      <c r="F9" s="23">
        <v>25.49</v>
      </c>
      <c r="G9" s="23">
        <v>145.19999999999999</v>
      </c>
      <c r="H9" s="23">
        <v>0.04</v>
      </c>
      <c r="I9" s="23">
        <v>1.3</v>
      </c>
      <c r="J9" s="23">
        <v>0.01</v>
      </c>
      <c r="K9" s="23">
        <v>122</v>
      </c>
      <c r="L9" s="23">
        <v>90</v>
      </c>
      <c r="M9" s="23">
        <v>14</v>
      </c>
      <c r="N9" s="23">
        <v>0.56000000000000005</v>
      </c>
    </row>
    <row r="10" spans="1:14" ht="15.95" customHeight="1" x14ac:dyDescent="0.25">
      <c r="A10" s="59" t="s">
        <v>498</v>
      </c>
      <c r="B10" s="49" t="s">
        <v>499</v>
      </c>
      <c r="C10" s="49">
        <f>C7+C8+C9</f>
        <v>500</v>
      </c>
      <c r="D10" s="50">
        <f t="shared" ref="D10:N10" si="0">D7+D8+D9</f>
        <v>13.68</v>
      </c>
      <c r="E10" s="50">
        <f t="shared" si="0"/>
        <v>13.000000000000002</v>
      </c>
      <c r="F10" s="50">
        <f t="shared" si="0"/>
        <v>71.524999999999991</v>
      </c>
      <c r="G10" s="50">
        <f t="shared" si="0"/>
        <v>484.125</v>
      </c>
      <c r="H10" s="50">
        <f t="shared" si="0"/>
        <v>0.59499999999999997</v>
      </c>
      <c r="I10" s="50">
        <f t="shared" si="0"/>
        <v>3.25</v>
      </c>
      <c r="J10" s="50">
        <f t="shared" si="0"/>
        <v>76.660000000000011</v>
      </c>
      <c r="K10" s="50">
        <f t="shared" si="0"/>
        <v>223.22499999999999</v>
      </c>
      <c r="L10" s="50">
        <f t="shared" si="0"/>
        <v>261.5</v>
      </c>
      <c r="M10" s="50">
        <f t="shared" si="0"/>
        <v>61.075000000000003</v>
      </c>
      <c r="N10" s="50">
        <f t="shared" si="0"/>
        <v>3.2100000000000004</v>
      </c>
    </row>
    <row r="11" spans="1:14" ht="15" customHeight="1" x14ac:dyDescent="0.25">
      <c r="A11" s="132" t="s">
        <v>500</v>
      </c>
      <c r="B11" s="133" t="s">
        <v>501</v>
      </c>
      <c r="C11" s="30" t="s">
        <v>502</v>
      </c>
      <c r="D11" s="30" t="s">
        <v>503</v>
      </c>
      <c r="E11" s="30" t="s">
        <v>504</v>
      </c>
      <c r="F11" s="30" t="s">
        <v>505</v>
      </c>
      <c r="G11" s="30" t="s">
        <v>506</v>
      </c>
      <c r="H11" s="30" t="s">
        <v>507</v>
      </c>
      <c r="I11" s="30" t="s">
        <v>508</v>
      </c>
      <c r="J11" s="30" t="s">
        <v>509</v>
      </c>
      <c r="K11" s="30" t="s">
        <v>510</v>
      </c>
      <c r="L11" s="30" t="s">
        <v>511</v>
      </c>
      <c r="M11" s="30" t="s">
        <v>512</v>
      </c>
      <c r="N11" s="31" t="s">
        <v>513</v>
      </c>
    </row>
    <row r="12" spans="1:14" ht="17.100000000000001" customHeight="1" x14ac:dyDescent="0.25">
      <c r="A12" s="22">
        <v>92</v>
      </c>
      <c r="B12" s="13" t="s">
        <v>514</v>
      </c>
      <c r="C12" s="22">
        <v>60</v>
      </c>
      <c r="D12" s="23">
        <v>1.03</v>
      </c>
      <c r="E12" s="23">
        <v>3.01</v>
      </c>
      <c r="F12" s="23">
        <v>5.0999999999999996</v>
      </c>
      <c r="G12" s="23">
        <v>51.62</v>
      </c>
      <c r="H12" s="23">
        <v>0.01</v>
      </c>
      <c r="I12" s="23">
        <v>11.93</v>
      </c>
      <c r="J12" s="23">
        <v>0</v>
      </c>
      <c r="K12" s="23">
        <v>31.47</v>
      </c>
      <c r="L12" s="23">
        <v>20.45</v>
      </c>
      <c r="M12" s="23">
        <v>9.65</v>
      </c>
      <c r="N12" s="23">
        <v>0.4</v>
      </c>
    </row>
    <row r="13" spans="1:14" ht="15" customHeight="1" x14ac:dyDescent="0.25">
      <c r="A13" s="90" t="s">
        <v>515</v>
      </c>
      <c r="B13" s="89" t="s">
        <v>516</v>
      </c>
      <c r="C13" s="90" t="s">
        <v>517</v>
      </c>
      <c r="D13" s="90" t="s">
        <v>518</v>
      </c>
      <c r="E13" s="90" t="s">
        <v>519</v>
      </c>
      <c r="F13" s="90" t="s">
        <v>520</v>
      </c>
      <c r="G13" s="90" t="s">
        <v>521</v>
      </c>
      <c r="H13" s="90" t="s">
        <v>522</v>
      </c>
      <c r="I13" s="90" t="s">
        <v>523</v>
      </c>
      <c r="J13" s="90" t="s">
        <v>524</v>
      </c>
      <c r="K13" s="90" t="s">
        <v>525</v>
      </c>
      <c r="L13" s="90" t="s">
        <v>526</v>
      </c>
      <c r="M13" s="90" t="s">
        <v>527</v>
      </c>
      <c r="N13" s="90" t="s">
        <v>528</v>
      </c>
    </row>
    <row r="14" spans="1:14" ht="20.100000000000001" customHeight="1" x14ac:dyDescent="0.25">
      <c r="A14" s="22">
        <v>91</v>
      </c>
      <c r="B14" s="13" t="s">
        <v>529</v>
      </c>
      <c r="C14" s="22">
        <v>100</v>
      </c>
      <c r="D14" s="23">
        <v>1.33</v>
      </c>
      <c r="E14" s="23">
        <v>6.08</v>
      </c>
      <c r="F14" s="23">
        <v>8.52</v>
      </c>
      <c r="G14" s="23">
        <v>94.12</v>
      </c>
      <c r="H14" s="23">
        <v>0.06</v>
      </c>
      <c r="I14" s="23">
        <v>17.3</v>
      </c>
      <c r="J14" s="23">
        <v>0</v>
      </c>
      <c r="K14" s="23">
        <v>43</v>
      </c>
      <c r="L14" s="23">
        <v>16</v>
      </c>
      <c r="M14" s="23">
        <v>28.32</v>
      </c>
      <c r="N14" s="23">
        <v>0.52</v>
      </c>
    </row>
    <row r="15" spans="1:14" ht="15.95" customHeight="1" x14ac:dyDescent="0.25">
      <c r="A15" s="22">
        <v>4</v>
      </c>
      <c r="B15" s="13" t="s">
        <v>530</v>
      </c>
      <c r="C15" s="22">
        <v>60</v>
      </c>
      <c r="D15" s="23">
        <v>0.68</v>
      </c>
      <c r="E15" s="23">
        <v>3.71</v>
      </c>
      <c r="F15" s="23">
        <v>2.83</v>
      </c>
      <c r="G15" s="23">
        <v>47.46</v>
      </c>
      <c r="H15" s="23">
        <v>0.04</v>
      </c>
      <c r="I15" s="23">
        <v>12.25</v>
      </c>
      <c r="J15" s="23">
        <v>0</v>
      </c>
      <c r="K15" s="23">
        <v>10.55</v>
      </c>
      <c r="L15" s="23">
        <v>19.73</v>
      </c>
      <c r="M15" s="23">
        <v>10.67</v>
      </c>
      <c r="N15" s="23">
        <v>0.5</v>
      </c>
    </row>
    <row r="16" spans="1:14" ht="15" customHeight="1" x14ac:dyDescent="0.25">
      <c r="A16" s="22">
        <v>15</v>
      </c>
      <c r="B16" s="13" t="s">
        <v>531</v>
      </c>
      <c r="C16" s="22">
        <v>200</v>
      </c>
      <c r="D16" s="23">
        <v>1.45</v>
      </c>
      <c r="E16" s="23">
        <v>3.93</v>
      </c>
      <c r="F16" s="23">
        <v>100.2</v>
      </c>
      <c r="G16" s="23">
        <v>82</v>
      </c>
      <c r="H16" s="23">
        <v>0.04</v>
      </c>
      <c r="I16" s="23">
        <v>8.23</v>
      </c>
      <c r="J16" s="23">
        <v>0</v>
      </c>
      <c r="K16" s="23">
        <v>35.5</v>
      </c>
      <c r="L16" s="23">
        <v>42.58</v>
      </c>
      <c r="M16" s="23">
        <v>21</v>
      </c>
      <c r="N16" s="23">
        <v>0.95</v>
      </c>
    </row>
    <row r="17" spans="1:14" ht="14.1" customHeight="1" x14ac:dyDescent="0.25">
      <c r="A17" s="22">
        <v>65</v>
      </c>
      <c r="B17" s="13" t="s">
        <v>532</v>
      </c>
      <c r="C17" s="22">
        <v>100</v>
      </c>
      <c r="D17" s="23">
        <v>17.43</v>
      </c>
      <c r="E17" s="23">
        <v>11.64</v>
      </c>
      <c r="F17" s="23">
        <v>7.1</v>
      </c>
      <c r="G17" s="23">
        <v>162.31</v>
      </c>
      <c r="H17" s="23">
        <v>6.36</v>
      </c>
      <c r="I17" s="23">
        <v>25.61</v>
      </c>
      <c r="J17" s="23">
        <v>5.84</v>
      </c>
      <c r="K17" s="23">
        <v>20.399999999999999</v>
      </c>
      <c r="L17" s="23">
        <v>241.17</v>
      </c>
      <c r="M17" s="23">
        <v>16.25</v>
      </c>
      <c r="N17" s="23">
        <v>5.0999999999999996</v>
      </c>
    </row>
    <row r="18" spans="1:14" ht="15" customHeight="1" x14ac:dyDescent="0.25">
      <c r="A18" s="22">
        <v>67</v>
      </c>
      <c r="B18" s="13" t="s">
        <v>2070</v>
      </c>
      <c r="C18" s="22">
        <v>150</v>
      </c>
      <c r="D18" s="23">
        <v>5.52</v>
      </c>
      <c r="E18" s="23">
        <v>4.5199999999999996</v>
      </c>
      <c r="F18" s="23">
        <v>26.45</v>
      </c>
      <c r="G18" s="23">
        <v>168.45</v>
      </c>
      <c r="H18" s="23">
        <v>0.06</v>
      </c>
      <c r="I18" s="23">
        <v>0</v>
      </c>
      <c r="J18" s="23">
        <v>21</v>
      </c>
      <c r="K18" s="23">
        <v>4.8600000000000003</v>
      </c>
      <c r="L18" s="23">
        <v>37.17</v>
      </c>
      <c r="M18" s="23">
        <v>21.12</v>
      </c>
      <c r="N18" s="23">
        <v>1.1100000000000001</v>
      </c>
    </row>
    <row r="19" spans="1:14" ht="14.1" customHeight="1" x14ac:dyDescent="0.25">
      <c r="A19" s="22">
        <v>72</v>
      </c>
      <c r="B19" s="13" t="s">
        <v>533</v>
      </c>
      <c r="C19" s="22">
        <v>200</v>
      </c>
      <c r="D19" s="23">
        <v>0.04</v>
      </c>
      <c r="E19" s="23">
        <v>0</v>
      </c>
      <c r="F19" s="23">
        <v>24.76</v>
      </c>
      <c r="G19" s="23">
        <v>94.2</v>
      </c>
      <c r="H19" s="23">
        <v>0.01</v>
      </c>
      <c r="I19" s="23">
        <v>1.08</v>
      </c>
      <c r="J19" s="23">
        <v>0</v>
      </c>
      <c r="K19" s="23">
        <v>6.4</v>
      </c>
      <c r="L19" s="23">
        <v>3.6</v>
      </c>
      <c r="M19" s="23">
        <v>0</v>
      </c>
      <c r="N19" s="23">
        <v>0.18</v>
      </c>
    </row>
    <row r="20" spans="1:14" ht="14.1" customHeight="1" x14ac:dyDescent="0.25">
      <c r="A20" s="22">
        <v>101</v>
      </c>
      <c r="B20" s="13" t="s">
        <v>534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>
        <v>89</v>
      </c>
      <c r="B21" s="13" t="s">
        <v>535</v>
      </c>
      <c r="C21" s="22">
        <v>60</v>
      </c>
      <c r="D21" s="23">
        <v>4.74</v>
      </c>
      <c r="E21" s="23">
        <v>0.6</v>
      </c>
      <c r="F21" s="23">
        <v>28.98</v>
      </c>
      <c r="G21" s="23">
        <v>140.28</v>
      </c>
      <c r="H21" s="23">
        <v>0.06</v>
      </c>
      <c r="I21" s="23">
        <v>0</v>
      </c>
      <c r="J21" s="23">
        <v>0</v>
      </c>
      <c r="K21" s="23">
        <v>13.8</v>
      </c>
      <c r="L21" s="23">
        <v>52.2</v>
      </c>
      <c r="M21" s="23">
        <v>19.8</v>
      </c>
      <c r="N21" s="23">
        <v>0.66</v>
      </c>
    </row>
    <row r="22" spans="1:14" ht="15.95" customHeight="1" x14ac:dyDescent="0.25">
      <c r="A22" s="55" t="s">
        <v>536</v>
      </c>
      <c r="B22" s="56" t="s">
        <v>2096</v>
      </c>
      <c r="C22" s="56">
        <f>C12+C16+C17+C18+C19+C20+C21</f>
        <v>820</v>
      </c>
      <c r="D22" s="56">
        <f t="shared" ref="D22:N22" si="1">D12+D16+D17+D18+D19+D20+D21</f>
        <v>33.51</v>
      </c>
      <c r="E22" s="56">
        <f t="shared" si="1"/>
        <v>24.06</v>
      </c>
      <c r="F22" s="56">
        <f t="shared" si="1"/>
        <v>209.28999999999996</v>
      </c>
      <c r="G22" s="56">
        <f t="shared" si="1"/>
        <v>782.1</v>
      </c>
      <c r="H22" s="56">
        <f t="shared" si="1"/>
        <v>7.3899999999999988</v>
      </c>
      <c r="I22" s="56">
        <f t="shared" si="1"/>
        <v>46.849999999999994</v>
      </c>
      <c r="J22" s="56">
        <f t="shared" si="1"/>
        <v>26.84</v>
      </c>
      <c r="K22" s="56">
        <f t="shared" si="1"/>
        <v>123.93</v>
      </c>
      <c r="L22" s="56">
        <f t="shared" si="1"/>
        <v>450.17</v>
      </c>
      <c r="M22" s="56">
        <f t="shared" si="1"/>
        <v>100.32</v>
      </c>
      <c r="N22" s="56">
        <f t="shared" si="1"/>
        <v>9.9499999999999993</v>
      </c>
    </row>
    <row r="24" spans="1:14" x14ac:dyDescent="0.25">
      <c r="B24" s="103" t="s">
        <v>2078</v>
      </c>
      <c r="C24" s="105">
        <f>C22+C10</f>
        <v>1320</v>
      </c>
      <c r="D24" s="105">
        <f t="shared" ref="D24:N24" si="2">D22+D10</f>
        <v>47.19</v>
      </c>
      <c r="E24" s="105">
        <f t="shared" si="2"/>
        <v>37.06</v>
      </c>
      <c r="F24" s="105">
        <f t="shared" si="2"/>
        <v>280.81499999999994</v>
      </c>
      <c r="G24" s="105">
        <f t="shared" si="2"/>
        <v>1266.2249999999999</v>
      </c>
      <c r="H24" s="105">
        <f t="shared" si="2"/>
        <v>7.9849999999999985</v>
      </c>
      <c r="I24" s="105">
        <f t="shared" si="2"/>
        <v>50.099999999999994</v>
      </c>
      <c r="J24" s="105">
        <f t="shared" si="2"/>
        <v>103.50000000000001</v>
      </c>
      <c r="K24" s="105">
        <f t="shared" si="2"/>
        <v>347.15499999999997</v>
      </c>
      <c r="L24" s="105">
        <f t="shared" si="2"/>
        <v>711.67000000000007</v>
      </c>
      <c r="M24" s="105">
        <f t="shared" si="2"/>
        <v>161.39499999999998</v>
      </c>
      <c r="N24" s="105">
        <f t="shared" si="2"/>
        <v>13.16</v>
      </c>
    </row>
  </sheetData>
  <mergeCells count="5">
    <mergeCell ref="D1:F1"/>
    <mergeCell ref="K1:N1"/>
    <mergeCell ref="A5:C5"/>
    <mergeCell ref="A6:B6"/>
    <mergeCell ref="A11:B11"/>
  </mergeCells>
  <pageMargins left="0.74803149606299213" right="0.74803149606299213" top="0.98425196850393704" bottom="0.98425196850393704" header="0.51181102362204722" footer="0.51181102362204722"/>
  <pageSetup paperSize="9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"/>
  <sheetViews>
    <sheetView workbookViewId="0">
      <selection activeCell="D12" sqref="D12:N12"/>
    </sheetView>
  </sheetViews>
  <sheetFormatPr defaultRowHeight="15" x14ac:dyDescent="0.25"/>
  <cols>
    <col min="2" max="2" width="19.28515625" customWidth="1"/>
  </cols>
  <sheetData>
    <row r="1" spans="1:14" ht="39" x14ac:dyDescent="0.25">
      <c r="A1" s="2" t="s">
        <v>331</v>
      </c>
      <c r="B1" s="1" t="s">
        <v>2</v>
      </c>
      <c r="C1" s="58" t="s">
        <v>3</v>
      </c>
      <c r="D1" s="139" t="s">
        <v>100</v>
      </c>
      <c r="E1" s="137" t="s">
        <v>5</v>
      </c>
      <c r="F1" s="138" t="s">
        <v>5</v>
      </c>
      <c r="G1" s="2" t="s">
        <v>211</v>
      </c>
      <c r="H1" s="115" t="s">
        <v>104</v>
      </c>
      <c r="I1" s="112" t="s">
        <v>5</v>
      </c>
      <c r="J1" s="113" t="s">
        <v>5</v>
      </c>
      <c r="K1" s="139" t="s">
        <v>107</v>
      </c>
      <c r="L1" s="137" t="s">
        <v>5</v>
      </c>
      <c r="M1" s="137" t="s">
        <v>5</v>
      </c>
      <c r="N1" s="138" t="s">
        <v>5</v>
      </c>
    </row>
    <row r="2" spans="1:14" x14ac:dyDescent="0.25">
      <c r="A2" s="39" t="s">
        <v>5</v>
      </c>
      <c r="B2" s="39" t="s">
        <v>5</v>
      </c>
      <c r="C2" s="39" t="s">
        <v>5</v>
      </c>
      <c r="D2" s="40" t="s">
        <v>5</v>
      </c>
      <c r="E2" s="111" t="s">
        <v>5</v>
      </c>
      <c r="F2" s="41" t="s">
        <v>5</v>
      </c>
      <c r="G2" s="42" t="s">
        <v>21</v>
      </c>
      <c r="H2" s="40" t="s">
        <v>5</v>
      </c>
      <c r="I2" s="111" t="s">
        <v>5</v>
      </c>
      <c r="J2" s="41" t="s">
        <v>5</v>
      </c>
      <c r="K2" s="40" t="s">
        <v>5</v>
      </c>
      <c r="L2" s="111" t="s">
        <v>5</v>
      </c>
      <c r="M2" s="111" t="s">
        <v>5</v>
      </c>
      <c r="N2" s="41" t="s">
        <v>5</v>
      </c>
    </row>
    <row r="3" spans="1:14" x14ac:dyDescent="0.25">
      <c r="A3" s="10" t="s">
        <v>5</v>
      </c>
      <c r="B3" s="10" t="s">
        <v>5</v>
      </c>
      <c r="C3" s="10" t="s">
        <v>5</v>
      </c>
      <c r="D3" s="1" t="s">
        <v>32</v>
      </c>
      <c r="E3" s="13" t="s">
        <v>33</v>
      </c>
      <c r="F3" s="1" t="s">
        <v>34</v>
      </c>
      <c r="G3" s="10" t="s">
        <v>5</v>
      </c>
      <c r="H3" s="1" t="s">
        <v>36</v>
      </c>
      <c r="I3" s="1" t="s">
        <v>37</v>
      </c>
      <c r="J3" s="1" t="s">
        <v>38</v>
      </c>
      <c r="K3" s="1" t="s">
        <v>39</v>
      </c>
      <c r="L3" s="1" t="s">
        <v>40</v>
      </c>
      <c r="M3" s="1" t="s">
        <v>41</v>
      </c>
      <c r="N3" s="1" t="s">
        <v>42</v>
      </c>
    </row>
    <row r="4" spans="1:14" x14ac:dyDescent="0.25">
      <c r="A4" s="14">
        <v>1</v>
      </c>
      <c r="B4" s="14">
        <v>2</v>
      </c>
      <c r="C4" s="14">
        <v>3</v>
      </c>
      <c r="D4" s="14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4">
        <v>14</v>
      </c>
    </row>
    <row r="5" spans="1:14" x14ac:dyDescent="0.25">
      <c r="A5" s="142" t="s">
        <v>2063</v>
      </c>
      <c r="B5" s="141" t="s">
        <v>5</v>
      </c>
      <c r="C5" s="141" t="s">
        <v>5</v>
      </c>
      <c r="D5" s="114" t="s">
        <v>5</v>
      </c>
      <c r="E5" s="114" t="s">
        <v>5</v>
      </c>
      <c r="F5" s="114" t="s">
        <v>5</v>
      </c>
      <c r="G5" s="114" t="s">
        <v>5</v>
      </c>
      <c r="H5" s="114" t="s">
        <v>5</v>
      </c>
      <c r="I5" s="114" t="s">
        <v>5</v>
      </c>
      <c r="J5" s="114" t="s">
        <v>5</v>
      </c>
      <c r="K5" s="114" t="s">
        <v>5</v>
      </c>
      <c r="L5" s="114" t="s">
        <v>5</v>
      </c>
      <c r="M5" s="114" t="s">
        <v>5</v>
      </c>
      <c r="N5" s="18" t="s">
        <v>5</v>
      </c>
    </row>
    <row r="6" spans="1:14" x14ac:dyDescent="0.25">
      <c r="A6" s="132" t="s">
        <v>2093</v>
      </c>
      <c r="B6" s="133" t="s">
        <v>5</v>
      </c>
      <c r="C6" s="110" t="s">
        <v>5</v>
      </c>
      <c r="D6" s="110" t="s">
        <v>5</v>
      </c>
      <c r="E6" s="110" t="s">
        <v>5</v>
      </c>
      <c r="F6" s="110" t="s">
        <v>5</v>
      </c>
      <c r="G6" s="110" t="s">
        <v>5</v>
      </c>
      <c r="H6" s="110" t="s">
        <v>5</v>
      </c>
      <c r="I6" s="110" t="s">
        <v>5</v>
      </c>
      <c r="J6" s="110" t="s">
        <v>5</v>
      </c>
      <c r="K6" s="110" t="s">
        <v>5</v>
      </c>
      <c r="L6" s="110" t="s">
        <v>5</v>
      </c>
      <c r="M6" s="110" t="s">
        <v>5</v>
      </c>
      <c r="N6" s="31" t="s">
        <v>5</v>
      </c>
    </row>
    <row r="7" spans="1:14" ht="26.25" x14ac:dyDescent="0.25">
      <c r="A7" s="22">
        <v>86</v>
      </c>
      <c r="B7" s="70" t="s">
        <v>167</v>
      </c>
      <c r="C7" s="22">
        <v>250</v>
      </c>
      <c r="D7" s="23">
        <f>9.12*250/200</f>
        <v>11.4</v>
      </c>
      <c r="E7" s="23">
        <f>12.25*250/200</f>
        <v>15.3125</v>
      </c>
      <c r="F7" s="23">
        <f>65.6*250/200</f>
        <v>82</v>
      </c>
      <c r="G7" s="23">
        <f>409.16*250/200</f>
        <v>511.45</v>
      </c>
      <c r="H7" s="23">
        <f>30.6*250/200</f>
        <v>38.25</v>
      </c>
      <c r="I7" s="23">
        <v>0</v>
      </c>
      <c r="J7" s="23">
        <v>0</v>
      </c>
      <c r="K7" s="23">
        <f>55*250/200</f>
        <v>68.75</v>
      </c>
      <c r="L7" s="23">
        <f>741*250/200</f>
        <v>926.25</v>
      </c>
      <c r="M7" s="23">
        <f>240*250/200</f>
        <v>300</v>
      </c>
      <c r="N7" s="23">
        <f>4.94*250/200</f>
        <v>6.1749999999999998</v>
      </c>
    </row>
    <row r="8" spans="1:14" x14ac:dyDescent="0.25">
      <c r="A8" s="22"/>
      <c r="B8" s="13" t="s">
        <v>2071</v>
      </c>
      <c r="C8" s="22">
        <v>50</v>
      </c>
      <c r="D8" s="23">
        <v>3.95</v>
      </c>
      <c r="E8" s="23">
        <v>1.55</v>
      </c>
      <c r="F8" s="23">
        <v>18.324999999999999</v>
      </c>
      <c r="G8" s="23">
        <v>137.92500000000001</v>
      </c>
      <c r="H8" s="23">
        <v>7.4999999999999997E-2</v>
      </c>
      <c r="I8" s="23">
        <v>0</v>
      </c>
      <c r="J8" s="23">
        <v>0</v>
      </c>
      <c r="K8" s="23">
        <v>8.9250000000000007</v>
      </c>
      <c r="L8" s="23">
        <v>43.499999999999993</v>
      </c>
      <c r="M8" s="23">
        <v>20.375</v>
      </c>
      <c r="N8" s="23">
        <v>1.35</v>
      </c>
    </row>
    <row r="9" spans="1:14" x14ac:dyDescent="0.25">
      <c r="A9" s="22">
        <v>75</v>
      </c>
      <c r="B9" s="13" t="s">
        <v>168</v>
      </c>
      <c r="C9" s="22">
        <v>200</v>
      </c>
      <c r="D9" s="23">
        <v>0.2</v>
      </c>
      <c r="E9" s="23">
        <v>0</v>
      </c>
      <c r="F9" s="23">
        <v>14</v>
      </c>
      <c r="G9" s="23">
        <v>28</v>
      </c>
      <c r="H9" s="23">
        <v>0</v>
      </c>
      <c r="I9" s="23">
        <v>0</v>
      </c>
      <c r="J9" s="23">
        <v>0</v>
      </c>
      <c r="K9" s="23">
        <v>6</v>
      </c>
      <c r="L9" s="23">
        <v>0</v>
      </c>
      <c r="M9" s="23">
        <v>0</v>
      </c>
      <c r="N9" s="23">
        <v>0.4</v>
      </c>
    </row>
    <row r="10" spans="1:14" x14ac:dyDescent="0.25">
      <c r="A10" s="59" t="s">
        <v>5</v>
      </c>
      <c r="B10" s="49" t="s">
        <v>74</v>
      </c>
      <c r="C10" s="49">
        <f>C7+C8+C9</f>
        <v>500</v>
      </c>
      <c r="D10" s="49">
        <f t="shared" ref="D10:N10" si="0">D7+D8+D9</f>
        <v>15.55</v>
      </c>
      <c r="E10" s="49">
        <f t="shared" si="0"/>
        <v>16.862500000000001</v>
      </c>
      <c r="F10" s="49">
        <f t="shared" si="0"/>
        <v>114.325</v>
      </c>
      <c r="G10" s="49">
        <f t="shared" si="0"/>
        <v>677.375</v>
      </c>
      <c r="H10" s="49">
        <f t="shared" si="0"/>
        <v>38.325000000000003</v>
      </c>
      <c r="I10" s="49">
        <f t="shared" si="0"/>
        <v>0</v>
      </c>
      <c r="J10" s="49">
        <f t="shared" si="0"/>
        <v>0</v>
      </c>
      <c r="K10" s="49">
        <f t="shared" si="0"/>
        <v>83.674999999999997</v>
      </c>
      <c r="L10" s="49">
        <f t="shared" si="0"/>
        <v>969.75</v>
      </c>
      <c r="M10" s="49">
        <f t="shared" si="0"/>
        <v>320.375</v>
      </c>
      <c r="N10" s="49">
        <f t="shared" si="0"/>
        <v>7.9250000000000007</v>
      </c>
    </row>
    <row r="11" spans="1:14" x14ac:dyDescent="0.25">
      <c r="A11" s="22"/>
      <c r="B11" s="1"/>
      <c r="C11" s="22"/>
      <c r="D11" s="24"/>
      <c r="E11" s="24"/>
      <c r="F11" s="23"/>
      <c r="G11" s="23"/>
      <c r="H11" s="24"/>
      <c r="I11" s="22"/>
      <c r="J11" s="22"/>
      <c r="K11" s="25"/>
      <c r="L11" s="26"/>
      <c r="M11" s="25"/>
      <c r="N11" s="23"/>
    </row>
    <row r="12" spans="1:14" x14ac:dyDescent="0.25">
      <c r="A12" s="55" t="s">
        <v>5</v>
      </c>
      <c r="B12" s="101" t="s">
        <v>2078</v>
      </c>
      <c r="C12" s="106">
        <f>C10</f>
        <v>500</v>
      </c>
      <c r="D12" s="125">
        <f t="shared" ref="D12:N12" si="1">D10</f>
        <v>15.55</v>
      </c>
      <c r="E12" s="125">
        <f t="shared" si="1"/>
        <v>16.862500000000001</v>
      </c>
      <c r="F12" s="125">
        <f t="shared" si="1"/>
        <v>114.325</v>
      </c>
      <c r="G12" s="125">
        <f t="shared" si="1"/>
        <v>677.375</v>
      </c>
      <c r="H12" s="125">
        <f t="shared" si="1"/>
        <v>38.325000000000003</v>
      </c>
      <c r="I12" s="125">
        <f t="shared" si="1"/>
        <v>0</v>
      </c>
      <c r="J12" s="125">
        <f t="shared" si="1"/>
        <v>0</v>
      </c>
      <c r="K12" s="125">
        <f t="shared" si="1"/>
        <v>83.674999999999997</v>
      </c>
      <c r="L12" s="125">
        <f t="shared" si="1"/>
        <v>969.75</v>
      </c>
      <c r="M12" s="125">
        <f t="shared" si="1"/>
        <v>320.375</v>
      </c>
      <c r="N12" s="125">
        <f t="shared" si="1"/>
        <v>7.9250000000000007</v>
      </c>
    </row>
  </sheetData>
  <mergeCells count="4">
    <mergeCell ref="D1:F1"/>
    <mergeCell ref="K1:N1"/>
    <mergeCell ref="A5:C5"/>
    <mergeCell ref="A6:B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workbookViewId="0">
      <selection activeCell="C17" sqref="C17:N17"/>
    </sheetView>
  </sheetViews>
  <sheetFormatPr defaultRowHeight="15" x14ac:dyDescent="0.25"/>
  <cols>
    <col min="1" max="1" width="9"/>
    <col min="2" max="2" width="34"/>
    <col min="3" max="3" width="9"/>
    <col min="4" max="4" width="21.140625" bestFit="1" customWidth="1"/>
    <col min="5" max="5" width="7.140625" bestFit="1" customWidth="1"/>
    <col min="6" max="6" width="7.42578125" bestFit="1" customWidth="1"/>
    <col min="7" max="7" width="10.140625" bestFit="1" customWidth="1"/>
    <col min="8" max="8" width="26.140625" bestFit="1" customWidth="1"/>
    <col min="9" max="9" width="8.140625" bestFit="1" customWidth="1"/>
    <col min="10" max="10" width="7.140625" bestFit="1" customWidth="1"/>
    <col min="11" max="11" width="7.42578125" bestFit="1" customWidth="1"/>
    <col min="12" max="12" width="8.140625" bestFit="1" customWidth="1"/>
    <col min="13" max="13" width="7.42578125" bestFit="1" customWidth="1"/>
    <col min="14" max="14" width="7.140625" bestFit="1" customWidth="1"/>
  </cols>
  <sheetData>
    <row r="1" spans="1:14" ht="15.95" customHeight="1" x14ac:dyDescent="0.25">
      <c r="A1" s="134" t="s">
        <v>537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45.95" customHeight="1" x14ac:dyDescent="0.25">
      <c r="A2" s="2" t="s">
        <v>538</v>
      </c>
      <c r="B2" s="1" t="s">
        <v>539</v>
      </c>
      <c r="C2" s="58" t="s">
        <v>540</v>
      </c>
      <c r="D2" s="139" t="s">
        <v>541</v>
      </c>
      <c r="E2" s="137" t="s">
        <v>542</v>
      </c>
      <c r="F2" s="138" t="s">
        <v>543</v>
      </c>
      <c r="G2" s="2" t="s">
        <v>544</v>
      </c>
      <c r="H2" s="38" t="s">
        <v>545</v>
      </c>
      <c r="I2" s="3" t="s">
        <v>546</v>
      </c>
      <c r="J2" s="4" t="s">
        <v>547</v>
      </c>
      <c r="K2" s="139" t="s">
        <v>548</v>
      </c>
      <c r="L2" s="137" t="s">
        <v>549</v>
      </c>
      <c r="M2" s="137" t="s">
        <v>550</v>
      </c>
      <c r="N2" s="138" t="s">
        <v>551</v>
      </c>
    </row>
    <row r="3" spans="1:14" ht="15" customHeight="1" x14ac:dyDescent="0.25">
      <c r="A3" s="39" t="s">
        <v>552</v>
      </c>
      <c r="B3" s="39" t="s">
        <v>553</v>
      </c>
      <c r="C3" s="39" t="s">
        <v>554</v>
      </c>
      <c r="D3" s="40" t="s">
        <v>555</v>
      </c>
      <c r="E3" t="s">
        <v>556</v>
      </c>
      <c r="F3" s="41" t="s">
        <v>557</v>
      </c>
      <c r="G3" s="42" t="s">
        <v>558</v>
      </c>
      <c r="H3" s="40" t="s">
        <v>559</v>
      </c>
      <c r="I3" t="s">
        <v>560</v>
      </c>
      <c r="J3" s="41" t="s">
        <v>561</v>
      </c>
      <c r="K3" s="40" t="s">
        <v>562</v>
      </c>
      <c r="L3" t="s">
        <v>563</v>
      </c>
      <c r="M3" t="s">
        <v>564</v>
      </c>
      <c r="N3" s="41" t="s">
        <v>565</v>
      </c>
    </row>
    <row r="4" spans="1:14" ht="14.1" customHeight="1" x14ac:dyDescent="0.25">
      <c r="A4" s="10" t="s">
        <v>566</v>
      </c>
      <c r="B4" s="10" t="s">
        <v>567</v>
      </c>
      <c r="C4" s="10" t="s">
        <v>568</v>
      </c>
      <c r="D4" s="12" t="s">
        <v>569</v>
      </c>
      <c r="E4" s="13" t="s">
        <v>570</v>
      </c>
      <c r="F4" s="1" t="s">
        <v>571</v>
      </c>
      <c r="G4" s="10" t="s">
        <v>572</v>
      </c>
      <c r="H4" s="1" t="s">
        <v>573</v>
      </c>
      <c r="I4" s="1" t="s">
        <v>574</v>
      </c>
      <c r="J4" s="12" t="s">
        <v>575</v>
      </c>
      <c r="K4" s="1" t="s">
        <v>576</v>
      </c>
      <c r="L4" s="1" t="s">
        <v>577</v>
      </c>
      <c r="M4" s="1" t="s">
        <v>578</v>
      </c>
      <c r="N4" s="1" t="s">
        <v>579</v>
      </c>
    </row>
    <row r="5" spans="1:14" ht="17.100000000000001" customHeight="1" x14ac:dyDescent="0.25">
      <c r="A5" s="14">
        <v>1</v>
      </c>
      <c r="B5" s="14">
        <v>2</v>
      </c>
      <c r="C5" s="15">
        <v>3</v>
      </c>
      <c r="D5" s="15">
        <v>4</v>
      </c>
      <c r="E5" s="15">
        <v>5</v>
      </c>
      <c r="F5" s="14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6">
        <v>14</v>
      </c>
    </row>
    <row r="6" spans="1:14" ht="15" customHeight="1" x14ac:dyDescent="0.25">
      <c r="A6" s="142" t="s">
        <v>580</v>
      </c>
      <c r="B6" s="141" t="s">
        <v>581</v>
      </c>
      <c r="C6" s="141" t="s">
        <v>582</v>
      </c>
      <c r="D6" s="141" t="s">
        <v>583</v>
      </c>
      <c r="E6" s="17" t="s">
        <v>584</v>
      </c>
      <c r="F6" s="17" t="s">
        <v>585</v>
      </c>
      <c r="G6" s="17" t="s">
        <v>586</v>
      </c>
      <c r="H6" s="17" t="s">
        <v>587</v>
      </c>
      <c r="I6" s="17" t="s">
        <v>588</v>
      </c>
      <c r="J6" s="17" t="s">
        <v>589</v>
      </c>
      <c r="K6" s="17" t="s">
        <v>590</v>
      </c>
      <c r="L6" s="17" t="s">
        <v>591</v>
      </c>
      <c r="M6" s="17" t="s">
        <v>592</v>
      </c>
      <c r="N6" s="18" t="s">
        <v>593</v>
      </c>
    </row>
    <row r="7" spans="1:14" ht="15" customHeight="1" x14ac:dyDescent="0.25">
      <c r="A7" s="130" t="s">
        <v>594</v>
      </c>
      <c r="B7" s="131" t="s">
        <v>595</v>
      </c>
      <c r="C7" s="19" t="s">
        <v>596</v>
      </c>
      <c r="D7" s="19" t="s">
        <v>597</v>
      </c>
      <c r="E7" s="19" t="s">
        <v>598</v>
      </c>
      <c r="F7" s="19" t="s">
        <v>599</v>
      </c>
      <c r="G7" s="19" t="s">
        <v>600</v>
      </c>
      <c r="H7" s="19" t="s">
        <v>601</v>
      </c>
      <c r="I7" s="19" t="s">
        <v>602</v>
      </c>
      <c r="J7" s="19" t="s">
        <v>603</v>
      </c>
      <c r="K7" s="19" t="s">
        <v>604</v>
      </c>
      <c r="L7" s="19" t="s">
        <v>605</v>
      </c>
      <c r="M7" s="19" t="s">
        <v>606</v>
      </c>
      <c r="N7" s="20" t="s">
        <v>607</v>
      </c>
    </row>
    <row r="8" spans="1:14" ht="14.1" customHeight="1" x14ac:dyDescent="0.25">
      <c r="A8" s="22">
        <v>31</v>
      </c>
      <c r="B8" s="13" t="s">
        <v>2097</v>
      </c>
      <c r="C8" s="22">
        <v>200</v>
      </c>
      <c r="D8" s="23">
        <v>9.67</v>
      </c>
      <c r="E8" s="23">
        <v>10.19</v>
      </c>
      <c r="F8" s="23">
        <v>41.36</v>
      </c>
      <c r="G8" s="23">
        <v>281.3</v>
      </c>
      <c r="H8" s="23">
        <v>0.09</v>
      </c>
      <c r="I8" s="23">
        <v>0.23</v>
      </c>
      <c r="J8" s="23">
        <v>4.5199999999999996</v>
      </c>
      <c r="K8" s="23">
        <v>161.03</v>
      </c>
      <c r="L8" s="23">
        <v>148.94999999999999</v>
      </c>
      <c r="M8" s="23">
        <v>18.329999999999998</v>
      </c>
      <c r="N8" s="23">
        <v>1.1299999999999999</v>
      </c>
    </row>
    <row r="9" spans="1:14" ht="17.100000000000001" customHeight="1" x14ac:dyDescent="0.25">
      <c r="A9" s="22">
        <v>12</v>
      </c>
      <c r="B9" s="13" t="s">
        <v>2076</v>
      </c>
      <c r="C9" s="22">
        <v>50</v>
      </c>
      <c r="D9" s="23">
        <v>1.55</v>
      </c>
      <c r="E9" s="23">
        <v>0.1</v>
      </c>
      <c r="F9" s="23">
        <v>3.25</v>
      </c>
      <c r="G9" s="23">
        <v>20.100000000000001</v>
      </c>
      <c r="H9" s="23">
        <v>0.06</v>
      </c>
      <c r="I9" s="23">
        <v>5.6</v>
      </c>
      <c r="J9" s="23">
        <v>35</v>
      </c>
      <c r="K9" s="23">
        <v>10</v>
      </c>
      <c r="L9" s="23">
        <v>31</v>
      </c>
      <c r="M9" s="23">
        <v>10.5</v>
      </c>
      <c r="N9" s="23">
        <v>0.35</v>
      </c>
    </row>
    <row r="10" spans="1:14" s="111" customFormat="1" ht="17.100000000000001" customHeight="1" x14ac:dyDescent="0.25">
      <c r="A10" s="22"/>
      <c r="B10" s="13" t="s">
        <v>2071</v>
      </c>
      <c r="C10" s="22">
        <v>50</v>
      </c>
      <c r="D10" s="23">
        <v>3.95</v>
      </c>
      <c r="E10" s="23">
        <v>1.55</v>
      </c>
      <c r="F10" s="23">
        <v>18.324999999999999</v>
      </c>
      <c r="G10" s="23">
        <v>137.92500000000001</v>
      </c>
      <c r="H10" s="23">
        <v>7.4999999999999997E-2</v>
      </c>
      <c r="I10" s="23">
        <v>0</v>
      </c>
      <c r="J10" s="23">
        <v>0</v>
      </c>
      <c r="K10" s="23">
        <v>8.9250000000000007</v>
      </c>
      <c r="L10" s="23">
        <v>43.499999999999993</v>
      </c>
      <c r="M10" s="23">
        <v>20.375</v>
      </c>
      <c r="N10" s="23">
        <v>1.35</v>
      </c>
    </row>
    <row r="11" spans="1:14" ht="15" customHeight="1" x14ac:dyDescent="0.25">
      <c r="A11" s="22">
        <v>75</v>
      </c>
      <c r="B11" s="13" t="s">
        <v>168</v>
      </c>
      <c r="C11" s="22">
        <v>200</v>
      </c>
      <c r="D11" s="23">
        <v>0.2</v>
      </c>
      <c r="E11" s="23">
        <v>0</v>
      </c>
      <c r="F11" s="23">
        <v>14</v>
      </c>
      <c r="G11" s="23">
        <v>28</v>
      </c>
      <c r="H11" s="23">
        <v>0</v>
      </c>
      <c r="I11" s="23">
        <v>0</v>
      </c>
      <c r="J11" s="23">
        <v>0</v>
      </c>
      <c r="K11" s="23">
        <v>6</v>
      </c>
      <c r="L11" s="23">
        <v>0</v>
      </c>
      <c r="M11" s="23">
        <v>0</v>
      </c>
      <c r="N11" s="23">
        <v>0.4</v>
      </c>
    </row>
    <row r="12" spans="1:14" ht="15.95" customHeight="1" x14ac:dyDescent="0.25">
      <c r="A12" s="67" t="s">
        <v>608</v>
      </c>
      <c r="B12" s="49" t="s">
        <v>609</v>
      </c>
      <c r="C12" s="49">
        <f>C8+C9+C10+C11</f>
        <v>500</v>
      </c>
      <c r="D12" s="49">
        <f t="shared" ref="D12:N12" si="0">D8+D9+D10+D11</f>
        <v>15.370000000000001</v>
      </c>
      <c r="E12" s="49">
        <f t="shared" si="0"/>
        <v>11.84</v>
      </c>
      <c r="F12" s="49">
        <f t="shared" si="0"/>
        <v>76.935000000000002</v>
      </c>
      <c r="G12" s="49">
        <f t="shared" si="0"/>
        <v>467.32500000000005</v>
      </c>
      <c r="H12" s="49">
        <f t="shared" si="0"/>
        <v>0.22499999999999998</v>
      </c>
      <c r="I12" s="49">
        <f t="shared" si="0"/>
        <v>5.83</v>
      </c>
      <c r="J12" s="49">
        <f t="shared" si="0"/>
        <v>39.519999999999996</v>
      </c>
      <c r="K12" s="49">
        <f t="shared" si="0"/>
        <v>185.95500000000001</v>
      </c>
      <c r="L12" s="49">
        <f t="shared" si="0"/>
        <v>223.45</v>
      </c>
      <c r="M12" s="49">
        <f t="shared" si="0"/>
        <v>49.204999999999998</v>
      </c>
      <c r="N12" s="49">
        <f t="shared" si="0"/>
        <v>3.23</v>
      </c>
    </row>
    <row r="13" spans="1:14" ht="15" customHeight="1" x14ac:dyDescent="0.25">
      <c r="A13" s="132" t="s">
        <v>610</v>
      </c>
      <c r="B13" s="133" t="s">
        <v>611</v>
      </c>
      <c r="C13" s="30" t="s">
        <v>612</v>
      </c>
      <c r="D13" s="30" t="s">
        <v>613</v>
      </c>
      <c r="E13" s="30" t="s">
        <v>614</v>
      </c>
      <c r="F13" s="30" t="s">
        <v>615</v>
      </c>
      <c r="G13" s="30" t="s">
        <v>616</v>
      </c>
      <c r="H13" s="30" t="s">
        <v>617</v>
      </c>
      <c r="I13" s="30" t="s">
        <v>618</v>
      </c>
      <c r="J13" s="30" t="s">
        <v>619</v>
      </c>
      <c r="K13" s="30" t="s">
        <v>620</v>
      </c>
      <c r="L13" s="30" t="s">
        <v>621</v>
      </c>
      <c r="M13" s="30" t="s">
        <v>622</v>
      </c>
      <c r="N13" s="31" t="s">
        <v>623</v>
      </c>
    </row>
    <row r="14" spans="1:14" ht="30.95" customHeight="1" x14ac:dyDescent="0.25">
      <c r="A14" s="33">
        <v>7</v>
      </c>
      <c r="B14" s="16" t="s">
        <v>624</v>
      </c>
      <c r="C14" s="33">
        <v>60</v>
      </c>
      <c r="D14" s="34">
        <v>0.85</v>
      </c>
      <c r="E14" s="34">
        <v>3.05</v>
      </c>
      <c r="F14" s="34">
        <v>5.19</v>
      </c>
      <c r="G14" s="34">
        <v>51.54</v>
      </c>
      <c r="H14" s="34">
        <v>0.01</v>
      </c>
      <c r="I14" s="34">
        <v>20.97</v>
      </c>
      <c r="J14" s="34">
        <v>0</v>
      </c>
      <c r="K14" s="34">
        <v>26.8</v>
      </c>
      <c r="L14" s="34">
        <v>14.83</v>
      </c>
      <c r="M14" s="34">
        <v>7.9</v>
      </c>
      <c r="N14" s="34">
        <v>0.32</v>
      </c>
    </row>
    <row r="15" spans="1:14" ht="32.1" customHeight="1" x14ac:dyDescent="0.25">
      <c r="A15" s="22">
        <v>5</v>
      </c>
      <c r="B15" s="70" t="s">
        <v>625</v>
      </c>
      <c r="C15" s="22">
        <v>60</v>
      </c>
      <c r="D15" s="23">
        <v>0.59</v>
      </c>
      <c r="E15" s="23">
        <v>3.69</v>
      </c>
      <c r="F15" s="23">
        <v>2.2400000000000002</v>
      </c>
      <c r="G15" s="23">
        <v>44.52</v>
      </c>
      <c r="H15" s="23">
        <v>0.03</v>
      </c>
      <c r="I15" s="23">
        <v>10.06</v>
      </c>
      <c r="J15" s="23">
        <v>0</v>
      </c>
      <c r="K15" s="23">
        <v>11.21</v>
      </c>
      <c r="L15" s="23">
        <v>20.77</v>
      </c>
      <c r="M15" s="23">
        <v>9.76</v>
      </c>
      <c r="N15" s="23">
        <v>0.44</v>
      </c>
    </row>
    <row r="16" spans="1:14" ht="15" customHeight="1" x14ac:dyDescent="0.25">
      <c r="A16" s="22">
        <v>19</v>
      </c>
      <c r="B16" s="13" t="s">
        <v>626</v>
      </c>
      <c r="C16" s="22">
        <v>200</v>
      </c>
      <c r="D16" s="23">
        <v>2.14</v>
      </c>
      <c r="E16" s="23">
        <v>2.2400000000000002</v>
      </c>
      <c r="F16" s="23">
        <v>13.71</v>
      </c>
      <c r="G16" s="23">
        <v>83.6</v>
      </c>
      <c r="H16" s="23">
        <v>0.09</v>
      </c>
      <c r="I16" s="23">
        <v>6.6</v>
      </c>
      <c r="J16" s="23">
        <v>0</v>
      </c>
      <c r="K16" s="23">
        <v>20.88</v>
      </c>
      <c r="L16" s="23">
        <v>66.12</v>
      </c>
      <c r="M16" s="23">
        <v>22.8</v>
      </c>
      <c r="N16" s="23">
        <v>1.08</v>
      </c>
    </row>
    <row r="17" spans="1:14" ht="15.95" customHeight="1" x14ac:dyDescent="0.25">
      <c r="A17" s="22">
        <v>57</v>
      </c>
      <c r="B17" s="13" t="s">
        <v>627</v>
      </c>
      <c r="C17" s="22">
        <v>100</v>
      </c>
      <c r="D17" s="23">
        <v>11.09</v>
      </c>
      <c r="E17" s="23">
        <v>12.29</v>
      </c>
      <c r="F17" s="23">
        <v>14.64</v>
      </c>
      <c r="G17" s="23">
        <v>213.75</v>
      </c>
      <c r="H17" s="23">
        <v>7.4999999999999997E-2</v>
      </c>
      <c r="I17" s="23">
        <v>1.06</v>
      </c>
      <c r="J17" s="23">
        <v>48.75</v>
      </c>
      <c r="K17" s="23">
        <v>54.88</v>
      </c>
      <c r="L17" s="23">
        <v>133.38</v>
      </c>
      <c r="M17" s="23">
        <v>27</v>
      </c>
      <c r="N17" s="23">
        <v>1.2</v>
      </c>
    </row>
    <row r="18" spans="1:14" ht="15" customHeight="1" x14ac:dyDescent="0.25">
      <c r="A18" s="22">
        <v>97</v>
      </c>
      <c r="B18" s="13" t="s">
        <v>628</v>
      </c>
      <c r="C18" s="22">
        <v>150</v>
      </c>
      <c r="D18" s="23">
        <v>8.73</v>
      </c>
      <c r="E18" s="23">
        <v>14.61</v>
      </c>
      <c r="F18" s="23">
        <v>75</v>
      </c>
      <c r="G18" s="23">
        <v>466.43</v>
      </c>
      <c r="H18" s="23">
        <v>0.03</v>
      </c>
      <c r="I18" s="23">
        <v>0</v>
      </c>
      <c r="J18" s="23">
        <v>27</v>
      </c>
      <c r="K18" s="23">
        <v>140.76</v>
      </c>
      <c r="L18" s="23">
        <v>392.08</v>
      </c>
      <c r="M18" s="23">
        <v>115.2</v>
      </c>
      <c r="N18" s="23">
        <v>1.6</v>
      </c>
    </row>
    <row r="19" spans="1:14" ht="15" customHeight="1" x14ac:dyDescent="0.25">
      <c r="A19" s="22">
        <v>71</v>
      </c>
      <c r="B19" s="13" t="s">
        <v>629</v>
      </c>
      <c r="C19" s="22">
        <v>200</v>
      </c>
      <c r="D19" s="23">
        <v>0.2</v>
      </c>
      <c r="E19" s="23">
        <v>0.2</v>
      </c>
      <c r="F19" s="23">
        <v>22.3</v>
      </c>
      <c r="G19" s="23">
        <v>110</v>
      </c>
      <c r="H19" s="23">
        <v>0.02</v>
      </c>
      <c r="I19" s="23">
        <v>0</v>
      </c>
      <c r="J19" s="23">
        <v>0</v>
      </c>
      <c r="K19" s="23">
        <v>12</v>
      </c>
      <c r="L19" s="23">
        <v>2.4</v>
      </c>
      <c r="M19" s="23">
        <v>0</v>
      </c>
      <c r="N19" s="23">
        <v>0.8</v>
      </c>
    </row>
    <row r="20" spans="1:14" ht="14.1" customHeight="1" x14ac:dyDescent="0.25">
      <c r="A20" s="22">
        <v>101</v>
      </c>
      <c r="B20" s="13" t="s">
        <v>630</v>
      </c>
      <c r="C20" s="22">
        <v>50</v>
      </c>
      <c r="D20" s="23">
        <v>3.3</v>
      </c>
      <c r="E20" s="23">
        <v>0.36</v>
      </c>
      <c r="F20" s="23">
        <v>16.7</v>
      </c>
      <c r="G20" s="23">
        <v>83.24</v>
      </c>
      <c r="H20" s="23">
        <v>0.85</v>
      </c>
      <c r="I20" s="23">
        <v>0</v>
      </c>
      <c r="J20" s="23">
        <v>0</v>
      </c>
      <c r="K20" s="23">
        <v>11.5</v>
      </c>
      <c r="L20" s="23">
        <v>53</v>
      </c>
      <c r="M20" s="23">
        <v>12.5</v>
      </c>
      <c r="N20" s="23">
        <v>1.55</v>
      </c>
    </row>
    <row r="21" spans="1:14" ht="14.1" customHeight="1" x14ac:dyDescent="0.25">
      <c r="A21" s="22">
        <v>89</v>
      </c>
      <c r="B21" s="13" t="s">
        <v>631</v>
      </c>
      <c r="C21" s="22">
        <v>60</v>
      </c>
      <c r="D21" s="23">
        <v>4.74</v>
      </c>
      <c r="E21" s="23">
        <v>0.6</v>
      </c>
      <c r="F21" s="23">
        <v>28.98</v>
      </c>
      <c r="G21" s="23">
        <v>140.28</v>
      </c>
      <c r="H21" s="23">
        <v>0.06</v>
      </c>
      <c r="I21" s="23">
        <v>0</v>
      </c>
      <c r="J21" s="23">
        <v>0</v>
      </c>
      <c r="K21" s="23">
        <v>13.8</v>
      </c>
      <c r="L21" s="23">
        <v>52.2</v>
      </c>
      <c r="M21" s="23">
        <v>19.8</v>
      </c>
      <c r="N21" s="23">
        <v>0.66</v>
      </c>
    </row>
    <row r="22" spans="1:14" ht="15.95" customHeight="1" x14ac:dyDescent="0.25">
      <c r="A22" s="55" t="s">
        <v>632</v>
      </c>
      <c r="B22" s="56" t="s">
        <v>2096</v>
      </c>
      <c r="C22" s="56">
        <f>C14+C16+C17+C18+C19+C20+C21</f>
        <v>820</v>
      </c>
      <c r="D22" s="57">
        <f t="shared" ref="D22:N22" si="1">D14+D16+D17+D18+D19+D20+D21</f>
        <v>31.050000000000004</v>
      </c>
      <c r="E22" s="57">
        <f t="shared" si="1"/>
        <v>33.35</v>
      </c>
      <c r="F22" s="57">
        <f t="shared" si="1"/>
        <v>176.51999999999998</v>
      </c>
      <c r="G22" s="57">
        <f t="shared" si="1"/>
        <v>1148.8399999999999</v>
      </c>
      <c r="H22" s="57">
        <f t="shared" si="1"/>
        <v>1.135</v>
      </c>
      <c r="I22" s="57">
        <f t="shared" si="1"/>
        <v>28.63</v>
      </c>
      <c r="J22" s="57">
        <f t="shared" si="1"/>
        <v>75.75</v>
      </c>
      <c r="K22" s="57">
        <f t="shared" si="1"/>
        <v>280.62</v>
      </c>
      <c r="L22" s="57">
        <f t="shared" si="1"/>
        <v>714.01</v>
      </c>
      <c r="M22" s="57">
        <f t="shared" si="1"/>
        <v>205.20000000000002</v>
      </c>
      <c r="N22" s="57">
        <f t="shared" si="1"/>
        <v>7.21</v>
      </c>
    </row>
    <row r="24" spans="1:14" x14ac:dyDescent="0.25">
      <c r="B24" s="103" t="s">
        <v>2078</v>
      </c>
      <c r="C24" s="105">
        <f>C22+C12</f>
        <v>1320</v>
      </c>
      <c r="D24" s="124">
        <f t="shared" ref="D24:N24" si="2">D22+D12</f>
        <v>46.42</v>
      </c>
      <c r="E24" s="124">
        <f t="shared" si="2"/>
        <v>45.19</v>
      </c>
      <c r="F24" s="124">
        <f t="shared" si="2"/>
        <v>253.45499999999998</v>
      </c>
      <c r="G24" s="124">
        <f t="shared" si="2"/>
        <v>1616.165</v>
      </c>
      <c r="H24" s="124">
        <f t="shared" si="2"/>
        <v>1.3599999999999999</v>
      </c>
      <c r="I24" s="124">
        <f t="shared" si="2"/>
        <v>34.46</v>
      </c>
      <c r="J24" s="124">
        <f t="shared" si="2"/>
        <v>115.27</v>
      </c>
      <c r="K24" s="124">
        <f t="shared" si="2"/>
        <v>466.57500000000005</v>
      </c>
      <c r="L24" s="124">
        <f t="shared" si="2"/>
        <v>937.46</v>
      </c>
      <c r="M24" s="124">
        <f t="shared" si="2"/>
        <v>254.40500000000003</v>
      </c>
      <c r="N24" s="124">
        <f t="shared" si="2"/>
        <v>10.44</v>
      </c>
    </row>
  </sheetData>
  <mergeCells count="6">
    <mergeCell ref="A13:B13"/>
    <mergeCell ref="A1:N1"/>
    <mergeCell ref="D2:F2"/>
    <mergeCell ref="K2:N2"/>
    <mergeCell ref="A6:D6"/>
    <mergeCell ref="A7:B7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2"/>
  <sheetViews>
    <sheetView workbookViewId="0">
      <selection activeCell="C16" sqref="C16:N16"/>
    </sheetView>
  </sheetViews>
  <sheetFormatPr defaultRowHeight="15" x14ac:dyDescent="0.25"/>
  <cols>
    <col min="1" max="1" width="9"/>
    <col min="2" max="2" width="35"/>
    <col min="3" max="3" width="9"/>
    <col min="4" max="5" width="7.140625" bestFit="1" customWidth="1"/>
    <col min="6" max="6" width="8.140625" bestFit="1" customWidth="1"/>
    <col min="7" max="7" width="10.140625" bestFit="1" customWidth="1"/>
    <col min="8" max="8" width="26.140625" bestFit="1" customWidth="1"/>
    <col min="9" max="9" width="8.140625" bestFit="1" customWidth="1"/>
    <col min="10" max="10" width="7.5703125" bestFit="1" customWidth="1"/>
    <col min="11" max="11" width="8.140625" bestFit="1" customWidth="1"/>
    <col min="12" max="12" width="11.140625" bestFit="1" customWidth="1"/>
    <col min="14" max="14" width="7.140625" bestFit="1" customWidth="1"/>
  </cols>
  <sheetData>
    <row r="1" spans="1:14" ht="45.95" customHeight="1" x14ac:dyDescent="0.25">
      <c r="A1" s="2" t="s">
        <v>633</v>
      </c>
      <c r="B1" s="1" t="s">
        <v>634</v>
      </c>
      <c r="C1" s="58" t="s">
        <v>635</v>
      </c>
      <c r="D1" s="139" t="s">
        <v>636</v>
      </c>
      <c r="E1" s="137" t="s">
        <v>637</v>
      </c>
      <c r="F1" s="138" t="s">
        <v>638</v>
      </c>
      <c r="G1" s="2" t="s">
        <v>639</v>
      </c>
      <c r="H1" s="38" t="s">
        <v>640</v>
      </c>
      <c r="I1" s="3" t="s">
        <v>641</v>
      </c>
      <c r="J1" s="4" t="s">
        <v>642</v>
      </c>
      <c r="K1" s="139" t="s">
        <v>643</v>
      </c>
      <c r="L1" s="137" t="s">
        <v>644</v>
      </c>
      <c r="M1" s="137" t="s">
        <v>645</v>
      </c>
      <c r="N1" s="138" t="s">
        <v>646</v>
      </c>
    </row>
    <row r="2" spans="1:14" ht="15" customHeight="1" x14ac:dyDescent="0.25">
      <c r="A2" s="39" t="s">
        <v>647</v>
      </c>
      <c r="B2" s="39" t="s">
        <v>648</v>
      </c>
      <c r="C2" s="39" t="s">
        <v>649</v>
      </c>
      <c r="D2" s="40" t="s">
        <v>650</v>
      </c>
      <c r="E2" t="s">
        <v>651</v>
      </c>
      <c r="F2" s="41" t="s">
        <v>652</v>
      </c>
      <c r="G2" s="42" t="s">
        <v>653</v>
      </c>
      <c r="H2" s="40" t="s">
        <v>654</v>
      </c>
      <c r="I2" t="s">
        <v>655</v>
      </c>
      <c r="J2" s="41" t="s">
        <v>656</v>
      </c>
      <c r="K2" s="40" t="s">
        <v>657</v>
      </c>
      <c r="L2" t="s">
        <v>658</v>
      </c>
      <c r="M2" t="s">
        <v>659</v>
      </c>
      <c r="N2" s="41" t="s">
        <v>660</v>
      </c>
    </row>
    <row r="3" spans="1:14" ht="14.1" customHeight="1" x14ac:dyDescent="0.25">
      <c r="A3" s="10" t="s">
        <v>661</v>
      </c>
      <c r="B3" s="10" t="s">
        <v>662</v>
      </c>
      <c r="C3" s="10" t="s">
        <v>663</v>
      </c>
      <c r="D3" s="12" t="s">
        <v>664</v>
      </c>
      <c r="E3" s="1" t="s">
        <v>665</v>
      </c>
      <c r="F3" s="1" t="s">
        <v>666</v>
      </c>
      <c r="G3" s="10" t="s">
        <v>667</v>
      </c>
      <c r="H3" s="1" t="s">
        <v>668</v>
      </c>
      <c r="I3" s="1" t="s">
        <v>669</v>
      </c>
      <c r="J3" s="12" t="s">
        <v>670</v>
      </c>
      <c r="K3" s="12" t="s">
        <v>671</v>
      </c>
      <c r="L3" s="1" t="s">
        <v>672</v>
      </c>
      <c r="M3" s="13" t="s">
        <v>673</v>
      </c>
      <c r="N3" s="1" t="s">
        <v>674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6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6">
        <v>11</v>
      </c>
      <c r="L4" s="14">
        <v>12</v>
      </c>
      <c r="M4" s="16">
        <v>13</v>
      </c>
      <c r="N4" s="14">
        <v>14</v>
      </c>
    </row>
    <row r="5" spans="1:14" ht="15" customHeight="1" x14ac:dyDescent="0.25">
      <c r="A5" s="142" t="s">
        <v>675</v>
      </c>
      <c r="B5" s="141" t="s">
        <v>676</v>
      </c>
      <c r="C5" s="141" t="s">
        <v>677</v>
      </c>
      <c r="D5" s="17" t="s">
        <v>678</v>
      </c>
      <c r="E5" s="17" t="s">
        <v>679</v>
      </c>
      <c r="F5" s="17" t="s">
        <v>680</v>
      </c>
      <c r="G5" s="17" t="s">
        <v>681</v>
      </c>
      <c r="H5" s="17" t="s">
        <v>682</v>
      </c>
      <c r="I5" s="17" t="s">
        <v>683</v>
      </c>
      <c r="J5" s="17" t="s">
        <v>684</v>
      </c>
      <c r="K5" s="17" t="s">
        <v>685</v>
      </c>
      <c r="L5" s="17" t="s">
        <v>686</v>
      </c>
      <c r="M5" s="17" t="s">
        <v>687</v>
      </c>
      <c r="N5" s="18" t="s">
        <v>688</v>
      </c>
    </row>
    <row r="6" spans="1:14" ht="15" customHeight="1" x14ac:dyDescent="0.25">
      <c r="A6" s="130" t="s">
        <v>689</v>
      </c>
      <c r="B6" s="131" t="s">
        <v>690</v>
      </c>
      <c r="C6" s="19" t="s">
        <v>691</v>
      </c>
      <c r="D6" s="19" t="s">
        <v>692</v>
      </c>
      <c r="E6" s="19" t="s">
        <v>693</v>
      </c>
      <c r="F6" s="19" t="s">
        <v>694</v>
      </c>
      <c r="G6" s="19" t="s">
        <v>695</v>
      </c>
      <c r="H6" s="19" t="s">
        <v>696</v>
      </c>
      <c r="I6" s="19" t="s">
        <v>697</v>
      </c>
      <c r="J6" s="19" t="s">
        <v>698</v>
      </c>
      <c r="K6" s="19" t="s">
        <v>699</v>
      </c>
      <c r="L6" s="19" t="s">
        <v>700</v>
      </c>
      <c r="M6" s="19" t="s">
        <v>701</v>
      </c>
      <c r="N6" s="20" t="s">
        <v>702</v>
      </c>
    </row>
    <row r="7" spans="1:14" ht="15.95" customHeight="1" x14ac:dyDescent="0.25">
      <c r="A7" s="22">
        <v>34</v>
      </c>
      <c r="B7" s="13" t="s">
        <v>275</v>
      </c>
      <c r="C7" s="22">
        <v>200</v>
      </c>
      <c r="D7" s="23">
        <v>6.24</v>
      </c>
      <c r="E7" s="23">
        <v>6.1</v>
      </c>
      <c r="F7" s="23">
        <v>19.7</v>
      </c>
      <c r="G7" s="23">
        <v>158.63999999999999</v>
      </c>
      <c r="H7" s="23">
        <v>0.08</v>
      </c>
      <c r="I7" s="23">
        <v>1.0900000000000001</v>
      </c>
      <c r="J7" s="23">
        <v>36.72</v>
      </c>
      <c r="K7" s="23">
        <v>192.17</v>
      </c>
      <c r="L7" s="23">
        <v>156.05000000000001</v>
      </c>
      <c r="M7" s="23">
        <v>23.52</v>
      </c>
      <c r="N7" s="23">
        <v>0.3</v>
      </c>
    </row>
    <row r="8" spans="1:14" ht="14.1" customHeight="1" x14ac:dyDescent="0.25">
      <c r="A8" s="22"/>
      <c r="B8" s="13" t="s">
        <v>2071</v>
      </c>
      <c r="C8" s="22">
        <v>40</v>
      </c>
      <c r="D8" s="23">
        <v>3.16</v>
      </c>
      <c r="E8" s="23">
        <v>1.24</v>
      </c>
      <c r="F8" s="23">
        <v>14.66</v>
      </c>
      <c r="G8" s="23">
        <v>110.34</v>
      </c>
      <c r="H8" s="23">
        <v>0.06</v>
      </c>
      <c r="I8" s="23">
        <v>0</v>
      </c>
      <c r="J8" s="23">
        <v>0</v>
      </c>
      <c r="K8" s="23">
        <v>7.14</v>
      </c>
      <c r="L8" s="23">
        <v>34.799999999999997</v>
      </c>
      <c r="M8" s="23">
        <v>16.3</v>
      </c>
      <c r="N8" s="23">
        <v>1.08</v>
      </c>
    </row>
    <row r="9" spans="1:14" ht="17.100000000000001" customHeight="1" x14ac:dyDescent="0.25">
      <c r="A9" s="22">
        <v>103</v>
      </c>
      <c r="B9" s="13" t="s">
        <v>402</v>
      </c>
      <c r="C9" s="22">
        <v>200</v>
      </c>
      <c r="D9" s="23">
        <v>0.13</v>
      </c>
      <c r="E9" s="23">
        <v>0.02</v>
      </c>
      <c r="F9" s="23">
        <v>10.25</v>
      </c>
      <c r="G9" s="23">
        <v>41.68</v>
      </c>
      <c r="H9" s="23">
        <v>0</v>
      </c>
      <c r="I9" s="23">
        <v>2.83</v>
      </c>
      <c r="J9" s="23">
        <v>0</v>
      </c>
      <c r="K9" s="23">
        <v>14.05</v>
      </c>
      <c r="L9" s="23">
        <v>4.4000000000000004</v>
      </c>
      <c r="M9" s="23">
        <v>2.4</v>
      </c>
      <c r="N9" s="23">
        <v>0.38</v>
      </c>
    </row>
    <row r="10" spans="1:14" ht="14.1" customHeight="1" x14ac:dyDescent="0.25">
      <c r="A10" s="87" t="s">
        <v>5</v>
      </c>
      <c r="B10" s="13" t="s">
        <v>2074</v>
      </c>
      <c r="C10" s="22">
        <v>200</v>
      </c>
      <c r="D10" s="23">
        <v>0.8</v>
      </c>
      <c r="E10" s="23">
        <v>0.8</v>
      </c>
      <c r="F10" s="23">
        <v>19.600000000000001</v>
      </c>
      <c r="G10" s="23">
        <v>90</v>
      </c>
      <c r="H10" s="23">
        <v>0.06</v>
      </c>
      <c r="I10" s="23">
        <v>330</v>
      </c>
      <c r="J10" s="23">
        <v>0.06</v>
      </c>
      <c r="K10" s="23">
        <v>32</v>
      </c>
      <c r="L10" s="23">
        <v>22</v>
      </c>
      <c r="M10" s="23">
        <v>18</v>
      </c>
      <c r="N10" s="23">
        <v>4.4000000000000004</v>
      </c>
    </row>
    <row r="11" spans="1:14" ht="21.95" customHeight="1" x14ac:dyDescent="0.25">
      <c r="A11" s="68" t="s">
        <v>703</v>
      </c>
      <c r="B11" s="49" t="s">
        <v>2075</v>
      </c>
      <c r="C11" s="49">
        <f>C7+C8+C9+C10</f>
        <v>640</v>
      </c>
      <c r="D11" s="49">
        <f t="shared" ref="D11:N11" si="0">D7+D8+D9+D10</f>
        <v>10.330000000000002</v>
      </c>
      <c r="E11" s="49">
        <f t="shared" si="0"/>
        <v>8.16</v>
      </c>
      <c r="F11" s="49">
        <f t="shared" si="0"/>
        <v>64.210000000000008</v>
      </c>
      <c r="G11" s="49">
        <f t="shared" si="0"/>
        <v>400.66</v>
      </c>
      <c r="H11" s="49">
        <f t="shared" si="0"/>
        <v>0.2</v>
      </c>
      <c r="I11" s="49">
        <f t="shared" si="0"/>
        <v>333.92</v>
      </c>
      <c r="J11" s="49">
        <f t="shared" si="0"/>
        <v>36.78</v>
      </c>
      <c r="K11" s="49">
        <f t="shared" si="0"/>
        <v>245.35999999999999</v>
      </c>
      <c r="L11" s="49">
        <f t="shared" si="0"/>
        <v>217.25000000000003</v>
      </c>
      <c r="M11" s="49">
        <f t="shared" si="0"/>
        <v>60.22</v>
      </c>
      <c r="N11" s="49">
        <f t="shared" si="0"/>
        <v>6.16</v>
      </c>
    </row>
    <row r="12" spans="1:14" ht="15" customHeight="1" x14ac:dyDescent="0.25">
      <c r="A12" s="132" t="s">
        <v>704</v>
      </c>
      <c r="B12" s="133" t="s">
        <v>705</v>
      </c>
      <c r="C12" s="30" t="s">
        <v>706</v>
      </c>
      <c r="D12" s="30" t="s">
        <v>707</v>
      </c>
      <c r="E12" s="30" t="s">
        <v>708</v>
      </c>
      <c r="F12" s="30" t="s">
        <v>709</v>
      </c>
      <c r="G12" s="30" t="s">
        <v>710</v>
      </c>
      <c r="H12" s="30" t="s">
        <v>711</v>
      </c>
      <c r="I12" s="30" t="s">
        <v>712</v>
      </c>
      <c r="J12" s="30" t="s">
        <v>713</v>
      </c>
      <c r="K12" s="30" t="s">
        <v>714</v>
      </c>
      <c r="L12" s="30" t="s">
        <v>715</v>
      </c>
      <c r="M12" s="30" t="s">
        <v>716</v>
      </c>
      <c r="N12" s="31" t="s">
        <v>717</v>
      </c>
    </row>
    <row r="13" spans="1:14" ht="20.100000000000001" customHeight="1" x14ac:dyDescent="0.25">
      <c r="A13" s="22">
        <v>91</v>
      </c>
      <c r="B13" s="13" t="s">
        <v>718</v>
      </c>
      <c r="C13" s="22">
        <v>100</v>
      </c>
      <c r="D13" s="23">
        <v>1.33</v>
      </c>
      <c r="E13" s="23">
        <v>6.08</v>
      </c>
      <c r="F13" s="23">
        <v>8.52</v>
      </c>
      <c r="G13" s="23">
        <v>94.12</v>
      </c>
      <c r="H13" s="23">
        <v>0.06</v>
      </c>
      <c r="I13" s="23">
        <v>17.3</v>
      </c>
      <c r="J13" s="23">
        <v>0</v>
      </c>
      <c r="K13" s="23">
        <v>43</v>
      </c>
      <c r="L13" s="23">
        <v>16</v>
      </c>
      <c r="M13" s="23">
        <v>28.32</v>
      </c>
      <c r="N13" s="23">
        <v>0.52</v>
      </c>
    </row>
    <row r="14" spans="1:14" ht="17.100000000000001" customHeight="1" x14ac:dyDescent="0.25">
      <c r="A14" s="33">
        <v>16</v>
      </c>
      <c r="B14" s="16" t="s">
        <v>90</v>
      </c>
      <c r="C14" s="33">
        <v>200</v>
      </c>
      <c r="D14" s="34">
        <v>6.89</v>
      </c>
      <c r="E14" s="34">
        <v>6.72</v>
      </c>
      <c r="F14" s="34">
        <v>11.47</v>
      </c>
      <c r="G14" s="34">
        <v>133.80000000000001</v>
      </c>
      <c r="H14" s="34">
        <v>0.08</v>
      </c>
      <c r="I14" s="34">
        <v>7.29</v>
      </c>
      <c r="J14" s="34">
        <v>12</v>
      </c>
      <c r="K14" s="34">
        <v>36.24</v>
      </c>
      <c r="L14" s="34">
        <v>141.22</v>
      </c>
      <c r="M14" s="34">
        <v>37.880000000000003</v>
      </c>
      <c r="N14" s="34">
        <v>1.01</v>
      </c>
    </row>
    <row r="15" spans="1:14" x14ac:dyDescent="0.25">
      <c r="A15" s="33">
        <v>59</v>
      </c>
      <c r="B15" s="16" t="s">
        <v>2067</v>
      </c>
      <c r="C15" s="33">
        <v>180</v>
      </c>
      <c r="D15" s="34">
        <v>0.6</v>
      </c>
      <c r="E15" s="34">
        <v>10.7</v>
      </c>
      <c r="F15" s="34">
        <v>25.2</v>
      </c>
      <c r="G15" s="34">
        <v>282.89999999999998</v>
      </c>
      <c r="H15" s="34">
        <v>7.0000000000000007E-2</v>
      </c>
      <c r="I15" s="34">
        <v>7.9</v>
      </c>
      <c r="J15" s="34">
        <v>195.7</v>
      </c>
      <c r="K15" s="34">
        <v>123.1</v>
      </c>
      <c r="L15" s="99">
        <v>91.5</v>
      </c>
      <c r="M15" s="99">
        <v>11.2</v>
      </c>
      <c r="N15" s="34">
        <v>0.8</v>
      </c>
    </row>
    <row r="16" spans="1:14" ht="17.25" customHeight="1" x14ac:dyDescent="0.25">
      <c r="A16" s="22">
        <v>107</v>
      </c>
      <c r="B16" s="13" t="s">
        <v>719</v>
      </c>
      <c r="C16" s="22">
        <v>100</v>
      </c>
      <c r="D16" s="23">
        <v>24.49</v>
      </c>
      <c r="E16" s="23">
        <v>22.36</v>
      </c>
      <c r="F16" s="23">
        <v>5.95</v>
      </c>
      <c r="G16" s="23">
        <v>210.13</v>
      </c>
      <c r="H16" s="23">
        <v>0.06</v>
      </c>
      <c r="I16" s="23">
        <v>1.5</v>
      </c>
      <c r="J16" s="23">
        <v>0</v>
      </c>
      <c r="K16" s="23">
        <v>29.75</v>
      </c>
      <c r="L16" s="23">
        <v>146.63</v>
      </c>
      <c r="M16" s="23">
        <v>25.34</v>
      </c>
      <c r="N16" s="23">
        <v>2.5</v>
      </c>
    </row>
    <row r="17" spans="1:14" ht="14.1" customHeight="1" x14ac:dyDescent="0.25">
      <c r="A17" s="22">
        <v>72</v>
      </c>
      <c r="B17" s="13" t="s">
        <v>720</v>
      </c>
      <c r="C17" s="22">
        <v>200</v>
      </c>
      <c r="D17" s="23">
        <v>0.04</v>
      </c>
      <c r="E17" s="23">
        <v>0</v>
      </c>
      <c r="F17" s="23">
        <v>24.76</v>
      </c>
      <c r="G17" s="23">
        <v>94.2</v>
      </c>
      <c r="H17" s="23">
        <v>0.01</v>
      </c>
      <c r="I17" s="23">
        <v>1.08</v>
      </c>
      <c r="J17" s="23">
        <v>0</v>
      </c>
      <c r="K17" s="23">
        <v>6.4</v>
      </c>
      <c r="L17" s="23">
        <v>3.6</v>
      </c>
      <c r="M17" s="23">
        <v>0</v>
      </c>
      <c r="N17" s="23">
        <v>0.18</v>
      </c>
    </row>
    <row r="18" spans="1:14" ht="14.1" customHeight="1" x14ac:dyDescent="0.25">
      <c r="A18" s="22">
        <v>101</v>
      </c>
      <c r="B18" s="13" t="s">
        <v>721</v>
      </c>
      <c r="C18" s="22">
        <v>50</v>
      </c>
      <c r="D18" s="23">
        <v>3.3</v>
      </c>
      <c r="E18" s="23">
        <v>0.36</v>
      </c>
      <c r="F18" s="23">
        <v>16.7</v>
      </c>
      <c r="G18" s="23">
        <v>83.24</v>
      </c>
      <c r="H18" s="23">
        <v>0.85</v>
      </c>
      <c r="I18" s="23">
        <v>0</v>
      </c>
      <c r="J18" s="23">
        <v>0</v>
      </c>
      <c r="K18" s="23">
        <v>11.5</v>
      </c>
      <c r="L18" s="23">
        <v>53</v>
      </c>
      <c r="M18" s="23">
        <v>12.5</v>
      </c>
      <c r="N18" s="23">
        <v>1.55</v>
      </c>
    </row>
    <row r="19" spans="1:14" ht="14.1" customHeight="1" x14ac:dyDescent="0.25">
      <c r="A19" s="22">
        <v>89</v>
      </c>
      <c r="B19" s="13" t="s">
        <v>722</v>
      </c>
      <c r="C19" s="22">
        <v>60</v>
      </c>
      <c r="D19" s="23">
        <v>4.74</v>
      </c>
      <c r="E19" s="23">
        <v>0.6</v>
      </c>
      <c r="F19" s="23">
        <v>28.98</v>
      </c>
      <c r="G19" s="23">
        <v>140.28</v>
      </c>
      <c r="H19" s="23">
        <v>0.06</v>
      </c>
      <c r="I19" s="23">
        <v>0</v>
      </c>
      <c r="J19" s="23">
        <v>0</v>
      </c>
      <c r="K19" s="23">
        <v>13.8</v>
      </c>
      <c r="L19" s="23">
        <v>52.2</v>
      </c>
      <c r="M19" s="23">
        <v>19.8</v>
      </c>
      <c r="N19" s="23">
        <v>0.66</v>
      </c>
    </row>
    <row r="20" spans="1:14" ht="15.95" customHeight="1" x14ac:dyDescent="0.25">
      <c r="A20" s="55" t="s">
        <v>723</v>
      </c>
      <c r="B20" s="56" t="s">
        <v>724</v>
      </c>
      <c r="C20" s="56">
        <f>C13+C14+C15+C16+C17+C18+C19</f>
        <v>890</v>
      </c>
      <c r="D20" s="56">
        <f t="shared" ref="D20:N20" si="1">D13+D14+D15+D16+D17+D18+D19</f>
        <v>41.389999999999993</v>
      </c>
      <c r="E20" s="56">
        <f t="shared" si="1"/>
        <v>46.82</v>
      </c>
      <c r="F20" s="56">
        <f t="shared" si="1"/>
        <v>121.58000000000001</v>
      </c>
      <c r="G20" s="56">
        <f t="shared" si="1"/>
        <v>1038.67</v>
      </c>
      <c r="H20" s="56">
        <f t="shared" si="1"/>
        <v>1.19</v>
      </c>
      <c r="I20" s="56">
        <f t="shared" si="1"/>
        <v>35.07</v>
      </c>
      <c r="J20" s="56">
        <f t="shared" si="1"/>
        <v>207.7</v>
      </c>
      <c r="K20" s="56">
        <f t="shared" si="1"/>
        <v>263.79000000000002</v>
      </c>
      <c r="L20" s="56">
        <f t="shared" si="1"/>
        <v>504.15000000000003</v>
      </c>
      <c r="M20" s="56">
        <f t="shared" si="1"/>
        <v>135.04000000000002</v>
      </c>
      <c r="N20" s="56">
        <f t="shared" si="1"/>
        <v>7.22</v>
      </c>
    </row>
    <row r="22" spans="1:14" x14ac:dyDescent="0.25">
      <c r="B22" s="103" t="s">
        <v>2078</v>
      </c>
      <c r="C22" s="105">
        <f>C20+C11</f>
        <v>1530</v>
      </c>
      <c r="D22" s="124">
        <f t="shared" ref="D22:N22" si="2">D20+D11</f>
        <v>51.72</v>
      </c>
      <c r="E22" s="124">
        <f t="shared" si="2"/>
        <v>54.980000000000004</v>
      </c>
      <c r="F22" s="124">
        <f t="shared" si="2"/>
        <v>185.79000000000002</v>
      </c>
      <c r="G22" s="124">
        <f t="shared" si="2"/>
        <v>1439.3300000000002</v>
      </c>
      <c r="H22" s="124">
        <f t="shared" si="2"/>
        <v>1.39</v>
      </c>
      <c r="I22" s="124">
        <f t="shared" si="2"/>
        <v>368.99</v>
      </c>
      <c r="J22" s="124">
        <f t="shared" si="2"/>
        <v>244.48</v>
      </c>
      <c r="K22" s="124">
        <f t="shared" si="2"/>
        <v>509.15</v>
      </c>
      <c r="L22" s="124">
        <f t="shared" si="2"/>
        <v>721.40000000000009</v>
      </c>
      <c r="M22" s="124">
        <f t="shared" si="2"/>
        <v>195.26000000000002</v>
      </c>
      <c r="N22" s="124">
        <f t="shared" si="2"/>
        <v>13.379999999999999</v>
      </c>
    </row>
  </sheetData>
  <mergeCells count="5">
    <mergeCell ref="D1:F1"/>
    <mergeCell ref="K1:N1"/>
    <mergeCell ref="A5:C5"/>
    <mergeCell ref="A6:B6"/>
    <mergeCell ref="A12:B12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workbookViewId="0">
      <selection activeCell="D14" activeCellId="2" sqref="D7:N9 D12:N12 D14:N21"/>
    </sheetView>
  </sheetViews>
  <sheetFormatPr defaultRowHeight="15" x14ac:dyDescent="0.25"/>
  <cols>
    <col min="1" max="1" width="9"/>
    <col min="2" max="2" width="42.7109375" customWidth="1"/>
    <col min="3" max="3" width="9"/>
    <col min="4" max="5" width="7.140625" bestFit="1" customWidth="1"/>
    <col min="6" max="6" width="7.42578125" bestFit="1" customWidth="1"/>
    <col min="7" max="7" width="10.140625" bestFit="1" customWidth="1"/>
    <col min="8" max="8" width="26.140625" bestFit="1" customWidth="1"/>
    <col min="9" max="9" width="8.140625" bestFit="1" customWidth="1"/>
    <col min="10" max="11" width="7.42578125" bestFit="1" customWidth="1"/>
    <col min="12" max="13" width="8.140625" bestFit="1" customWidth="1"/>
    <col min="14" max="14" width="7.140625" bestFit="1" customWidth="1"/>
  </cols>
  <sheetData>
    <row r="1" spans="1:14" ht="45.95" customHeight="1" x14ac:dyDescent="0.25">
      <c r="A1" s="2" t="s">
        <v>725</v>
      </c>
      <c r="B1" s="1" t="s">
        <v>726</v>
      </c>
      <c r="C1" s="58" t="s">
        <v>727</v>
      </c>
      <c r="D1" s="139" t="s">
        <v>728</v>
      </c>
      <c r="E1" s="137" t="s">
        <v>729</v>
      </c>
      <c r="F1" s="138" t="s">
        <v>730</v>
      </c>
      <c r="G1" s="2" t="s">
        <v>731</v>
      </c>
      <c r="H1" s="38" t="s">
        <v>732</v>
      </c>
      <c r="I1" s="3" t="s">
        <v>733</v>
      </c>
      <c r="J1" s="4" t="s">
        <v>734</v>
      </c>
      <c r="K1" s="139" t="s">
        <v>735</v>
      </c>
      <c r="L1" s="137" t="s">
        <v>736</v>
      </c>
      <c r="M1" s="137" t="s">
        <v>737</v>
      </c>
      <c r="N1" s="138" t="s">
        <v>738</v>
      </c>
    </row>
    <row r="2" spans="1:14" ht="15" customHeight="1" x14ac:dyDescent="0.25">
      <c r="A2" s="39" t="s">
        <v>739</v>
      </c>
      <c r="B2" s="39" t="s">
        <v>740</v>
      </c>
      <c r="C2" s="39" t="s">
        <v>741</v>
      </c>
      <c r="D2" s="40" t="s">
        <v>742</v>
      </c>
      <c r="E2" t="s">
        <v>743</v>
      </c>
      <c r="F2" s="41" t="s">
        <v>744</v>
      </c>
      <c r="G2" s="42" t="s">
        <v>745</v>
      </c>
      <c r="H2" s="40" t="s">
        <v>746</v>
      </c>
      <c r="I2" t="s">
        <v>747</v>
      </c>
      <c r="J2" s="41" t="s">
        <v>748</v>
      </c>
      <c r="K2" s="40" t="s">
        <v>749</v>
      </c>
      <c r="L2" t="s">
        <v>750</v>
      </c>
      <c r="M2" t="s">
        <v>751</v>
      </c>
      <c r="N2" s="41" t="s">
        <v>752</v>
      </c>
    </row>
    <row r="3" spans="1:14" ht="14.1" customHeight="1" x14ac:dyDescent="0.25">
      <c r="A3" s="10" t="s">
        <v>753</v>
      </c>
      <c r="B3" s="10" t="s">
        <v>754</v>
      </c>
      <c r="C3" s="10" t="s">
        <v>755</v>
      </c>
      <c r="D3" s="12" t="s">
        <v>756</v>
      </c>
      <c r="E3" s="13" t="s">
        <v>757</v>
      </c>
      <c r="F3" s="1" t="s">
        <v>758</v>
      </c>
      <c r="G3" s="10" t="s">
        <v>759</v>
      </c>
      <c r="H3" s="1" t="s">
        <v>760</v>
      </c>
      <c r="I3" s="1" t="s">
        <v>761</v>
      </c>
      <c r="J3" s="13" t="s">
        <v>762</v>
      </c>
      <c r="K3" s="1" t="s">
        <v>763</v>
      </c>
      <c r="L3" s="1" t="s">
        <v>764</v>
      </c>
      <c r="M3" s="13" t="s">
        <v>765</v>
      </c>
      <c r="N3" s="1" t="s">
        <v>766</v>
      </c>
    </row>
    <row r="4" spans="1:14" ht="17.100000000000001" customHeight="1" x14ac:dyDescent="0.25">
      <c r="A4" s="14">
        <v>1</v>
      </c>
      <c r="B4" s="14">
        <v>2</v>
      </c>
      <c r="C4" s="14">
        <v>3</v>
      </c>
      <c r="D4" s="15">
        <v>4</v>
      </c>
      <c r="E4" s="16">
        <v>5</v>
      </c>
      <c r="F4" s="14">
        <v>6</v>
      </c>
      <c r="G4" s="14">
        <v>7</v>
      </c>
      <c r="H4" s="14">
        <v>8</v>
      </c>
      <c r="I4" s="14">
        <v>9</v>
      </c>
      <c r="J4" s="15">
        <v>10</v>
      </c>
      <c r="K4" s="14">
        <v>11</v>
      </c>
      <c r="L4" s="14">
        <v>12</v>
      </c>
      <c r="M4" s="16">
        <v>13</v>
      </c>
      <c r="N4" s="16">
        <v>14</v>
      </c>
    </row>
    <row r="5" spans="1:14" ht="15" customHeight="1" x14ac:dyDescent="0.25">
      <c r="A5" s="142" t="s">
        <v>767</v>
      </c>
      <c r="B5" s="141" t="s">
        <v>768</v>
      </c>
      <c r="C5" s="141" t="s">
        <v>769</v>
      </c>
      <c r="D5" s="17" t="s">
        <v>770</v>
      </c>
      <c r="E5" s="17" t="s">
        <v>771</v>
      </c>
      <c r="F5" s="17" t="s">
        <v>772</v>
      </c>
      <c r="G5" s="17" t="s">
        <v>773</v>
      </c>
      <c r="H5" s="17" t="s">
        <v>774</v>
      </c>
      <c r="I5" s="17" t="s">
        <v>775</v>
      </c>
      <c r="J5" s="17" t="s">
        <v>776</v>
      </c>
      <c r="K5" s="17" t="s">
        <v>777</v>
      </c>
      <c r="L5" s="17" t="s">
        <v>778</v>
      </c>
      <c r="M5" s="17" t="s">
        <v>779</v>
      </c>
      <c r="N5" s="18" t="s">
        <v>780</v>
      </c>
    </row>
    <row r="6" spans="1:14" ht="15" customHeight="1" x14ac:dyDescent="0.25">
      <c r="A6" s="130" t="s">
        <v>781</v>
      </c>
      <c r="B6" s="131" t="s">
        <v>782</v>
      </c>
      <c r="C6" s="19" t="s">
        <v>783</v>
      </c>
      <c r="D6" s="19" t="s">
        <v>784</v>
      </c>
      <c r="E6" s="19" t="s">
        <v>785</v>
      </c>
      <c r="F6" s="19" t="s">
        <v>786</v>
      </c>
      <c r="G6" s="19" t="s">
        <v>787</v>
      </c>
      <c r="H6" s="19" t="s">
        <v>788</v>
      </c>
      <c r="I6" s="19" t="s">
        <v>789</v>
      </c>
      <c r="J6" s="19" t="s">
        <v>790</v>
      </c>
      <c r="K6" s="19" t="s">
        <v>791</v>
      </c>
      <c r="L6" s="19" t="s">
        <v>792</v>
      </c>
      <c r="M6" s="19" t="s">
        <v>793</v>
      </c>
      <c r="N6" s="20" t="s">
        <v>794</v>
      </c>
    </row>
    <row r="7" spans="1:14" ht="15.95" customHeight="1" x14ac:dyDescent="0.25">
      <c r="A7" s="22">
        <v>87</v>
      </c>
      <c r="B7" s="13" t="s">
        <v>401</v>
      </c>
      <c r="C7" s="22">
        <v>250</v>
      </c>
      <c r="D7" s="23">
        <v>10.199999999999999</v>
      </c>
      <c r="E7" s="23">
        <v>12.3</v>
      </c>
      <c r="F7" s="23">
        <v>44.5</v>
      </c>
      <c r="G7" s="23">
        <v>330</v>
      </c>
      <c r="H7" s="23">
        <v>0.27</v>
      </c>
      <c r="I7" s="23">
        <v>0.63</v>
      </c>
      <c r="J7" s="23">
        <v>40</v>
      </c>
      <c r="K7" s="23">
        <v>171.68</v>
      </c>
      <c r="L7" s="23">
        <v>315.39999999999998</v>
      </c>
      <c r="M7" s="23">
        <v>79.599999999999994</v>
      </c>
      <c r="N7" s="23">
        <v>1.66</v>
      </c>
    </row>
    <row r="8" spans="1:14" ht="14.1" customHeight="1" x14ac:dyDescent="0.25">
      <c r="A8" s="22"/>
      <c r="B8" s="13" t="s">
        <v>2071</v>
      </c>
      <c r="C8" s="22">
        <v>50</v>
      </c>
      <c r="D8" s="23">
        <v>3.95</v>
      </c>
      <c r="E8" s="23">
        <v>1.55</v>
      </c>
      <c r="F8" s="23">
        <v>18.324999999999999</v>
      </c>
      <c r="G8" s="23">
        <v>137.92500000000001</v>
      </c>
      <c r="H8" s="23">
        <v>7.4999999999999997E-2</v>
      </c>
      <c r="I8" s="23">
        <v>0</v>
      </c>
      <c r="J8" s="23">
        <v>0</v>
      </c>
      <c r="K8" s="23">
        <v>8.9250000000000007</v>
      </c>
      <c r="L8" s="23">
        <v>43.499999999999993</v>
      </c>
      <c r="M8" s="23">
        <v>20.375</v>
      </c>
      <c r="N8" s="23">
        <v>1.35</v>
      </c>
    </row>
    <row r="9" spans="1:14" ht="15" customHeight="1" x14ac:dyDescent="0.25">
      <c r="A9" s="22">
        <v>78</v>
      </c>
      <c r="B9" s="13" t="s">
        <v>276</v>
      </c>
      <c r="C9" s="22">
        <v>200</v>
      </c>
      <c r="D9" s="23">
        <v>1.4</v>
      </c>
      <c r="E9" s="23">
        <v>2</v>
      </c>
      <c r="F9" s="23">
        <v>22.4</v>
      </c>
      <c r="G9" s="23">
        <v>116</v>
      </c>
      <c r="H9" s="23">
        <v>0.02</v>
      </c>
      <c r="I9" s="23">
        <v>0</v>
      </c>
      <c r="J9" s="23">
        <v>0.08</v>
      </c>
      <c r="K9" s="23">
        <v>34</v>
      </c>
      <c r="L9" s="23">
        <v>45</v>
      </c>
      <c r="M9" s="23">
        <v>7</v>
      </c>
      <c r="N9" s="23">
        <v>0</v>
      </c>
    </row>
    <row r="10" spans="1:14" ht="15.95" customHeight="1" x14ac:dyDescent="0.25">
      <c r="A10" s="59" t="s">
        <v>5</v>
      </c>
      <c r="B10" s="49" t="s">
        <v>795</v>
      </c>
      <c r="C10" s="49">
        <f>C7+C8+C9</f>
        <v>500</v>
      </c>
      <c r="D10" s="52">
        <v>14.76</v>
      </c>
      <c r="E10" s="51">
        <v>15.540000000000001</v>
      </c>
      <c r="F10" s="50">
        <v>81.56</v>
      </c>
      <c r="G10" s="50">
        <v>556.34</v>
      </c>
      <c r="H10" s="52">
        <v>0.35000000000000003</v>
      </c>
      <c r="I10" s="52">
        <v>0.63</v>
      </c>
      <c r="J10" s="50">
        <v>40.08</v>
      </c>
      <c r="K10" s="50">
        <v>212.82</v>
      </c>
      <c r="L10" s="52">
        <v>395.2</v>
      </c>
      <c r="M10" s="52">
        <v>102.89999999999999</v>
      </c>
      <c r="N10" s="50">
        <v>2.74</v>
      </c>
    </row>
    <row r="11" spans="1:14" ht="15" customHeight="1" x14ac:dyDescent="0.25">
      <c r="A11" s="132" t="s">
        <v>796</v>
      </c>
      <c r="B11" s="133" t="s">
        <v>797</v>
      </c>
      <c r="C11" s="30" t="s">
        <v>798</v>
      </c>
      <c r="D11" s="30" t="s">
        <v>799</v>
      </c>
      <c r="E11" s="30" t="s">
        <v>800</v>
      </c>
      <c r="F11" s="30" t="s">
        <v>801</v>
      </c>
      <c r="G11" s="30" t="s">
        <v>802</v>
      </c>
      <c r="H11" s="30" t="s">
        <v>803</v>
      </c>
      <c r="I11" s="30" t="s">
        <v>804</v>
      </c>
      <c r="J11" s="30" t="s">
        <v>805</v>
      </c>
      <c r="K11" s="30" t="s">
        <v>806</v>
      </c>
      <c r="L11" s="30" t="s">
        <v>807</v>
      </c>
      <c r="M11" s="30" t="s">
        <v>808</v>
      </c>
      <c r="N11" s="31" t="s">
        <v>809</v>
      </c>
    </row>
    <row r="12" spans="1:14" ht="17.100000000000001" customHeight="1" x14ac:dyDescent="0.25">
      <c r="A12" s="22">
        <v>8</v>
      </c>
      <c r="B12" s="13" t="s">
        <v>810</v>
      </c>
      <c r="C12" s="22">
        <v>60</v>
      </c>
      <c r="D12" s="23">
        <v>0.86</v>
      </c>
      <c r="E12" s="23">
        <v>3.65</v>
      </c>
      <c r="F12" s="23">
        <v>5.0199999999999996</v>
      </c>
      <c r="G12" s="23">
        <v>56.34</v>
      </c>
      <c r="H12" s="23">
        <v>0.01</v>
      </c>
      <c r="I12" s="23">
        <v>5.7</v>
      </c>
      <c r="J12" s="23">
        <v>0</v>
      </c>
      <c r="K12" s="23">
        <v>21.09</v>
      </c>
      <c r="L12" s="23">
        <v>24.58</v>
      </c>
      <c r="M12" s="23">
        <v>12.54</v>
      </c>
      <c r="N12" s="23">
        <v>0.8</v>
      </c>
    </row>
    <row r="13" spans="1:14" ht="15" customHeight="1" x14ac:dyDescent="0.25">
      <c r="A13" s="90" t="s">
        <v>811</v>
      </c>
      <c r="B13" s="89" t="s">
        <v>812</v>
      </c>
      <c r="C13" s="5" t="s">
        <v>813</v>
      </c>
      <c r="D13" s="5" t="s">
        <v>814</v>
      </c>
      <c r="E13" s="5" t="s">
        <v>815</v>
      </c>
      <c r="F13" s="5" t="s">
        <v>816</v>
      </c>
      <c r="G13" s="5" t="s">
        <v>817</v>
      </c>
      <c r="H13" s="5" t="s">
        <v>818</v>
      </c>
      <c r="I13" s="5" t="s">
        <v>819</v>
      </c>
      <c r="J13" s="5" t="s">
        <v>820</v>
      </c>
      <c r="K13" s="5" t="s">
        <v>821</v>
      </c>
      <c r="L13" s="5" t="s">
        <v>822</v>
      </c>
      <c r="M13" s="5" t="s">
        <v>823</v>
      </c>
      <c r="N13" s="5" t="s">
        <v>824</v>
      </c>
    </row>
    <row r="14" spans="1:14" ht="20.100000000000001" customHeight="1" x14ac:dyDescent="0.25">
      <c r="A14" s="22">
        <v>3</v>
      </c>
      <c r="B14" s="13" t="s">
        <v>825</v>
      </c>
      <c r="C14" s="22">
        <v>60</v>
      </c>
      <c r="D14" s="23">
        <v>0.46</v>
      </c>
      <c r="E14" s="23">
        <v>3.65</v>
      </c>
      <c r="F14" s="23">
        <v>1.43</v>
      </c>
      <c r="G14" s="23">
        <v>40.380000000000003</v>
      </c>
      <c r="H14" s="23">
        <v>0.02</v>
      </c>
      <c r="I14" s="23">
        <v>5.7</v>
      </c>
      <c r="J14" s="23">
        <v>0</v>
      </c>
      <c r="K14" s="23">
        <v>13.11</v>
      </c>
      <c r="L14" s="23">
        <v>24.01</v>
      </c>
      <c r="M14" s="23">
        <v>7.98</v>
      </c>
      <c r="N14" s="23">
        <v>0.34</v>
      </c>
    </row>
    <row r="15" spans="1:14" ht="15" customHeight="1" x14ac:dyDescent="0.25">
      <c r="A15" s="22">
        <v>90</v>
      </c>
      <c r="B15" s="13" t="s">
        <v>2068</v>
      </c>
      <c r="C15" s="22">
        <v>280</v>
      </c>
      <c r="D15" s="23">
        <v>2.6</v>
      </c>
      <c r="E15" s="23">
        <v>6.87</v>
      </c>
      <c r="F15" s="23">
        <v>8.59</v>
      </c>
      <c r="G15" s="23">
        <v>129.21</v>
      </c>
      <c r="H15" s="23">
        <v>0.04</v>
      </c>
      <c r="I15" s="23">
        <v>20.3</v>
      </c>
      <c r="J15" s="23">
        <v>70.11</v>
      </c>
      <c r="K15" s="23">
        <v>110.77</v>
      </c>
      <c r="L15" s="23">
        <v>65.75</v>
      </c>
      <c r="M15" s="23">
        <v>20.399999999999999</v>
      </c>
      <c r="N15" s="23">
        <v>1.78</v>
      </c>
    </row>
    <row r="16" spans="1:14" ht="14.1" customHeight="1" x14ac:dyDescent="0.25">
      <c r="A16" s="22">
        <v>22</v>
      </c>
      <c r="B16" s="13" t="s">
        <v>2073</v>
      </c>
      <c r="C16" s="22">
        <v>100</v>
      </c>
      <c r="D16" s="23">
        <v>10.66</v>
      </c>
      <c r="E16" s="23">
        <v>10.91</v>
      </c>
      <c r="F16" s="23">
        <v>54.22</v>
      </c>
      <c r="G16" s="23">
        <v>259</v>
      </c>
      <c r="H16" s="23">
        <v>0.09</v>
      </c>
      <c r="I16" s="23">
        <v>0.95</v>
      </c>
      <c r="J16" s="23">
        <v>146</v>
      </c>
      <c r="K16" s="23">
        <v>146.9</v>
      </c>
      <c r="L16" s="23">
        <v>177.97</v>
      </c>
      <c r="M16" s="23">
        <v>2.75</v>
      </c>
      <c r="N16" s="23">
        <v>0.49</v>
      </c>
    </row>
    <row r="17" spans="1:14" s="111" customFormat="1" ht="14.1" customHeight="1" x14ac:dyDescent="0.25">
      <c r="A17" s="22">
        <v>68</v>
      </c>
      <c r="B17" s="13" t="s">
        <v>200</v>
      </c>
      <c r="C17" s="22">
        <v>150</v>
      </c>
      <c r="D17" s="23">
        <v>3.06</v>
      </c>
      <c r="E17" s="23">
        <v>4.8</v>
      </c>
      <c r="F17" s="23">
        <v>20.45</v>
      </c>
      <c r="G17" s="23">
        <v>137.25</v>
      </c>
      <c r="H17" s="23">
        <v>0.14000000000000001</v>
      </c>
      <c r="I17" s="23">
        <v>18.170000000000002</v>
      </c>
      <c r="J17" s="23">
        <v>25.5</v>
      </c>
      <c r="K17" s="23">
        <v>36.979999999999997</v>
      </c>
      <c r="L17" s="23">
        <v>86.6</v>
      </c>
      <c r="M17" s="23">
        <v>27.75</v>
      </c>
      <c r="N17" s="23">
        <v>1.01</v>
      </c>
    </row>
    <row r="18" spans="1:14" ht="14.1" customHeight="1" x14ac:dyDescent="0.25">
      <c r="A18" s="22">
        <v>101</v>
      </c>
      <c r="B18" s="13" t="s">
        <v>826</v>
      </c>
      <c r="C18" s="22">
        <v>50</v>
      </c>
      <c r="D18" s="23">
        <v>3.3</v>
      </c>
      <c r="E18" s="23">
        <v>0.36</v>
      </c>
      <c r="F18" s="23">
        <v>16.7</v>
      </c>
      <c r="G18" s="23">
        <v>83.24</v>
      </c>
      <c r="H18" s="23">
        <v>0.85</v>
      </c>
      <c r="I18" s="23">
        <v>0</v>
      </c>
      <c r="J18" s="23">
        <v>0</v>
      </c>
      <c r="K18" s="23">
        <v>11.5</v>
      </c>
      <c r="L18" s="23">
        <v>53</v>
      </c>
      <c r="M18" s="23">
        <v>12.5</v>
      </c>
      <c r="N18" s="23">
        <v>1.55</v>
      </c>
    </row>
    <row r="19" spans="1:14" ht="14.1" customHeight="1" x14ac:dyDescent="0.25">
      <c r="A19" s="22">
        <v>89</v>
      </c>
      <c r="B19" s="13" t="s">
        <v>827</v>
      </c>
      <c r="C19" s="22">
        <v>60</v>
      </c>
      <c r="D19" s="23">
        <v>4.74</v>
      </c>
      <c r="E19" s="23">
        <v>0.6</v>
      </c>
      <c r="F19" s="23">
        <v>28.98</v>
      </c>
      <c r="G19" s="23">
        <v>140.28</v>
      </c>
      <c r="H19" s="23">
        <v>0.06</v>
      </c>
      <c r="I19" s="23">
        <v>0</v>
      </c>
      <c r="J19" s="23">
        <v>0</v>
      </c>
      <c r="K19" s="23">
        <v>13.8</v>
      </c>
      <c r="L19" s="23">
        <v>52.2</v>
      </c>
      <c r="M19" s="23">
        <v>19.8</v>
      </c>
      <c r="N19" s="23">
        <v>0.66</v>
      </c>
    </row>
    <row r="20" spans="1:14" ht="14.1" customHeight="1" x14ac:dyDescent="0.25">
      <c r="A20" s="22">
        <v>98</v>
      </c>
      <c r="B20" s="13" t="s">
        <v>828</v>
      </c>
      <c r="C20" s="22">
        <v>200</v>
      </c>
      <c r="D20" s="23">
        <v>0</v>
      </c>
      <c r="E20" s="23">
        <v>0</v>
      </c>
      <c r="F20" s="23">
        <v>7.2</v>
      </c>
      <c r="G20" s="23">
        <v>36</v>
      </c>
      <c r="H20" s="23">
        <v>0</v>
      </c>
      <c r="I20" s="23">
        <v>15</v>
      </c>
      <c r="J20" s="95">
        <v>0</v>
      </c>
      <c r="K20" s="23">
        <v>29.5</v>
      </c>
      <c r="L20" s="23">
        <v>5.4</v>
      </c>
      <c r="M20" s="23">
        <v>1</v>
      </c>
      <c r="N20" s="23">
        <v>0.06</v>
      </c>
    </row>
    <row r="21" spans="1:14" ht="15.95" customHeight="1" x14ac:dyDescent="0.25">
      <c r="A21" s="55" t="s">
        <v>829</v>
      </c>
      <c r="B21" s="56" t="s">
        <v>2096</v>
      </c>
      <c r="C21" s="56">
        <f>C12+C15+C16+C18+C19+C20+C17</f>
        <v>900</v>
      </c>
      <c r="D21" s="57">
        <f t="shared" ref="D21:N21" si="0">D12+D15+D16+D18+D19+D20+D17</f>
        <v>25.220000000000002</v>
      </c>
      <c r="E21" s="57">
        <f t="shared" si="0"/>
        <v>27.19</v>
      </c>
      <c r="F21" s="57">
        <f t="shared" si="0"/>
        <v>141.16</v>
      </c>
      <c r="G21" s="57">
        <f t="shared" si="0"/>
        <v>841.31999999999994</v>
      </c>
      <c r="H21" s="57">
        <f t="shared" si="0"/>
        <v>1.19</v>
      </c>
      <c r="I21" s="57">
        <f t="shared" si="0"/>
        <v>60.120000000000005</v>
      </c>
      <c r="J21" s="57">
        <f t="shared" si="0"/>
        <v>241.61</v>
      </c>
      <c r="K21" s="57">
        <f t="shared" si="0"/>
        <v>370.54</v>
      </c>
      <c r="L21" s="57">
        <f t="shared" si="0"/>
        <v>465.5</v>
      </c>
      <c r="M21" s="57">
        <f t="shared" si="0"/>
        <v>96.74</v>
      </c>
      <c r="N21" s="57">
        <f t="shared" si="0"/>
        <v>6.35</v>
      </c>
    </row>
    <row r="23" spans="1:14" x14ac:dyDescent="0.25">
      <c r="B23" s="103" t="s">
        <v>2078</v>
      </c>
      <c r="C23" s="105">
        <f>C21+C10</f>
        <v>1400</v>
      </c>
      <c r="D23" s="105">
        <f t="shared" ref="D23:N23" si="1">D21+D10</f>
        <v>39.980000000000004</v>
      </c>
      <c r="E23" s="105">
        <f t="shared" si="1"/>
        <v>42.730000000000004</v>
      </c>
      <c r="F23" s="105">
        <f t="shared" si="1"/>
        <v>222.72</v>
      </c>
      <c r="G23" s="105">
        <f t="shared" si="1"/>
        <v>1397.6599999999999</v>
      </c>
      <c r="H23" s="105">
        <f t="shared" si="1"/>
        <v>1.54</v>
      </c>
      <c r="I23" s="105">
        <f t="shared" si="1"/>
        <v>60.750000000000007</v>
      </c>
      <c r="J23" s="105">
        <f t="shared" si="1"/>
        <v>281.69</v>
      </c>
      <c r="K23" s="105">
        <f t="shared" si="1"/>
        <v>583.36</v>
      </c>
      <c r="L23" s="105">
        <f t="shared" si="1"/>
        <v>860.7</v>
      </c>
      <c r="M23" s="105">
        <f t="shared" si="1"/>
        <v>199.64</v>
      </c>
      <c r="N23" s="105">
        <f t="shared" si="1"/>
        <v>9.09</v>
      </c>
    </row>
  </sheetData>
  <mergeCells count="5">
    <mergeCell ref="D1:F1"/>
    <mergeCell ref="K1:N1"/>
    <mergeCell ref="A5:C5"/>
    <mergeCell ref="A6:B6"/>
    <mergeCell ref="A11:B11"/>
  </mergeCells>
  <pageMargins left="0.25" right="0.25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пн1-7,11</vt:lpstr>
      <vt:lpstr>вт2-7,11</vt:lpstr>
      <vt:lpstr>ср3-7,11</vt:lpstr>
      <vt:lpstr>чт4-7,11</vt:lpstr>
      <vt:lpstr>пт5-7,11</vt:lpstr>
      <vt:lpstr>сб6-7,11</vt:lpstr>
      <vt:lpstr>пн7-7,11</vt:lpstr>
      <vt:lpstr>вт8-7,11</vt:lpstr>
      <vt:lpstr>ср9-7,11</vt:lpstr>
      <vt:lpstr>чт10-7,11</vt:lpstr>
      <vt:lpstr>пт11-7,11</vt:lpstr>
      <vt:lpstr>сб12-7,11</vt:lpstr>
      <vt:lpstr>Лист6</vt:lpstr>
      <vt:lpstr>ПН 1</vt:lpstr>
      <vt:lpstr>ВТ 2</vt:lpstr>
      <vt:lpstr>СР 3</vt:lpstr>
      <vt:lpstr>ЧТ 4</vt:lpstr>
      <vt:lpstr>ПТ 5</vt:lpstr>
      <vt:lpstr>СБ 6</vt:lpstr>
      <vt:lpstr>ПН 7</vt:lpstr>
      <vt:lpstr>ВТ 8</vt:lpstr>
      <vt:lpstr>СР 9</vt:lpstr>
      <vt:lpstr>ЧТ 10</vt:lpstr>
      <vt:lpstr>ПТ 11</vt:lpstr>
      <vt:lpstr>СБ 12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 Pty Ltd</dc:creator>
  <cp:lastModifiedBy>teacher</cp:lastModifiedBy>
  <cp:lastPrinted>2023-08-16T04:46:27Z</cp:lastPrinted>
  <dcterms:created xsi:type="dcterms:W3CDTF">2023-08-15T02:30:08Z</dcterms:created>
  <dcterms:modified xsi:type="dcterms:W3CDTF">2023-09-15T00:16:10Z</dcterms:modified>
</cp:coreProperties>
</file>